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70\"/>
    </mc:Choice>
  </mc:AlternateContent>
  <xr:revisionPtr revIDLastSave="0" documentId="13_ncr:1_{AE4D7BAE-29E8-47D2-9F41-C9985F93ED6C}" xr6:coauthVersionLast="47" xr6:coauthVersionMax="47" xr10:uidLastSave="{00000000-0000-0000-0000-000000000000}"/>
  <bookViews>
    <workbookView xWindow="-264" yWindow="1476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ОСР 537 02-01" sheetId="9" r:id="rId9"/>
    <sheet name="ОСР 537-09-01" sheetId="10" r:id="rId10"/>
    <sheet name="ОСР 537 12-01" sheetId="11" r:id="rId11"/>
    <sheet name="Источники ЦИ" sheetId="14" r:id="rId12"/>
    <sheet name="Цена МАТ и ОБ по ТКП" sheetId="13" r:id="rId13"/>
  </sheets>
  <calcPr calcId="181029"/>
</workbook>
</file>

<file path=xl/calcChain.xml><?xml version="1.0" encoding="utf-8"?>
<calcChain xmlns="http://schemas.openxmlformats.org/spreadsheetml/2006/main">
  <c r="C42" i="1" l="1"/>
  <c r="C30" i="1"/>
  <c r="I38" i="1"/>
  <c r="I37" i="1"/>
  <c r="I36" i="1"/>
  <c r="I35" i="1"/>
  <c r="I34" i="1"/>
  <c r="G75" i="2"/>
  <c r="G76" i="2" s="1"/>
  <c r="G78" i="2" s="1"/>
  <c r="G79" i="2" s="1"/>
  <c r="G80" i="2" s="1"/>
  <c r="F75" i="2"/>
  <c r="F76" i="2" s="1"/>
  <c r="F78" i="2" s="1"/>
  <c r="F79" i="2" s="1"/>
  <c r="F80" i="2" s="1"/>
  <c r="C36" i="1" s="1"/>
  <c r="G74" i="2"/>
  <c r="F74" i="2"/>
  <c r="E74" i="2"/>
  <c r="E75" i="2" s="1"/>
  <c r="E76" i="2" s="1"/>
  <c r="E78" i="2" s="1"/>
  <c r="E79" i="2" s="1"/>
  <c r="E80" i="2" s="1"/>
  <c r="D74" i="2"/>
  <c r="D75" i="2" s="1"/>
  <c r="G65" i="2"/>
  <c r="F65" i="2"/>
  <c r="E65" i="2"/>
  <c r="D65" i="2"/>
  <c r="H65" i="2" s="1"/>
  <c r="H64" i="2"/>
  <c r="G43" i="2"/>
  <c r="F43" i="2"/>
  <c r="E43" i="2"/>
  <c r="D43" i="2"/>
  <c r="H42" i="2"/>
  <c r="G40" i="2"/>
  <c r="F40" i="2"/>
  <c r="E40" i="2"/>
  <c r="D40" i="2"/>
  <c r="H40" i="2" s="1"/>
  <c r="H39" i="2"/>
  <c r="G37" i="2"/>
  <c r="F37" i="2"/>
  <c r="E37" i="2"/>
  <c r="D37" i="2"/>
  <c r="H36" i="2"/>
  <c r="G34" i="2"/>
  <c r="F34" i="2"/>
  <c r="E34" i="2"/>
  <c r="D34" i="2"/>
  <c r="H34" i="2" s="1"/>
  <c r="H33" i="2"/>
  <c r="G31" i="2"/>
  <c r="F31" i="2"/>
  <c r="E31" i="2"/>
  <c r="D31" i="2"/>
  <c r="H31" i="2" s="1"/>
  <c r="H30" i="2"/>
  <c r="G23" i="2"/>
  <c r="F23" i="2"/>
  <c r="E23" i="2"/>
  <c r="D23" i="2"/>
  <c r="H22" i="2"/>
  <c r="H37" i="2" l="1"/>
  <c r="H23" i="2"/>
  <c r="H43" i="2"/>
  <c r="C32" i="1"/>
  <c r="C37" i="1"/>
  <c r="C31" i="1"/>
  <c r="D76" i="2"/>
  <c r="H75" i="2"/>
  <c r="H74" i="2"/>
  <c r="D78" i="2" l="1"/>
  <c r="H76" i="2"/>
  <c r="H78" i="2" l="1"/>
  <c r="D79" i="2"/>
  <c r="D80" i="2" l="1"/>
  <c r="H79" i="2"/>
  <c r="H80" i="2" l="1"/>
  <c r="C35" i="1"/>
  <c r="C38" i="1" s="1"/>
  <c r="C39" i="1" l="1"/>
  <c r="C40" i="1"/>
  <c r="E42" i="1" l="1"/>
  <c r="E40" i="1"/>
  <c r="E32" i="1" l="1"/>
</calcChain>
</file>

<file path=xl/sharedStrings.xml><?xml version="1.0" encoding="utf-8"?>
<sst xmlns="http://schemas.openxmlformats.org/spreadsheetml/2006/main" count="449" uniqueCount="175">
  <si>
    <t>СВОДКА ЗАТРАТ</t>
  </si>
  <si>
    <t>P_0270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</si>
  <si>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</si>
  <si>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</si>
  <si>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</si>
  <si>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</si>
  <si>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</si>
  <si>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</si>
  <si>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</si>
  <si>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</si>
  <si>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</si>
  <si>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</si>
  <si>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</si>
  <si>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</si>
  <si>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</si>
  <si>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</si>
  <si>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</si>
  <si>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</si>
  <si>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</si>
  <si>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</si>
  <si>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</si>
  <si>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</si>
  <si>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</si>
  <si>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</si>
  <si>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</si>
  <si>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</si>
  <si>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</si>
  <si>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</si>
  <si>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</si>
  <si>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</si>
  <si>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</si>
  <si>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</si>
  <si>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</si>
  <si>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</si>
  <si>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</si>
  <si>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</si>
  <si>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</si>
  <si>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</si>
  <si>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</si>
  <si>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</si>
  <si>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</si>
  <si>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</si>
  <si>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</si>
  <si>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</si>
  <si>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</si>
  <si>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</si>
  <si>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</si>
  <si>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</si>
  <si>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</si>
  <si>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</si>
  <si>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</si>
  <si>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</si>
  <si>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</si>
  <si>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</si>
  <si>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</si>
  <si>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</si>
  <si>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</si>
  <si>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</si>
  <si>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</si>
  <si>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</si>
  <si>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 553-09-01</t>
  </si>
  <si>
    <t>Дополнительные затраты при производстве работ в зимнее время по видам ОКС,  2,9 х 0, 9 =  2,61%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</si>
  <si>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</si>
  <si>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</si>
  <si>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</si>
  <si>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</si>
  <si>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</si>
  <si>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</si>
  <si>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</si>
  <si>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</si>
  <si>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</si>
  <si>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</si>
  <si>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</si>
  <si>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</si>
  <si>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</si>
  <si>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</si>
  <si>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</si>
  <si>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</si>
  <si>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</si>
  <si>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</si>
  <si>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</si>
  <si>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</si>
  <si>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</si>
  <si>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</si>
  <si>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ОСР 553-12-01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</si>
  <si>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</si>
  <si>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</si>
  <si>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</si>
  <si>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</si>
  <si>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</si>
  <si>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</si>
  <si>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</si>
  <si>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</si>
  <si>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</si>
  <si>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</si>
  <si>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</si>
  <si>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</si>
  <si>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</si>
  <si>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</si>
  <si>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</si>
  <si>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</si>
  <si>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</si>
  <si>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</si>
  <si>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</si>
  <si>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</si>
  <si>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</si>
  <si>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</si>
  <si>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537 02-01</t>
  </si>
  <si>
    <t>ЛС-537-2</t>
  </si>
  <si>
    <t>КЛ-10кВ</t>
  </si>
  <si>
    <t>ОБЪЕКТНЫЙ СМЕТНЫЙ РАСЧЕТ № ОСР 537-09-01</t>
  </si>
  <si>
    <t>ЛС-537-2-09</t>
  </si>
  <si>
    <t>ПНР КЛ-10кВ</t>
  </si>
  <si>
    <t>ОБЪЕКТНЫЙ СМЕТНЫЙ РАСЧЕТ № ОСР 537 12-01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</si>
  <si>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</si>
  <si>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</si>
  <si>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</si>
  <si>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</si>
  <si>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</si>
  <si>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</si>
  <si>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</si>
  <si>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</si>
  <si>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</si>
  <si>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</si>
  <si>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км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</si>
  <si>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</si>
  <si>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</si>
  <si>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</si>
  <si>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</si>
  <si>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</si>
  <si>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силовой бронированный лентами - 3 на 120 мм2, с алюминиевой жилой, с бумажной пропитанной изоляцией, свинцовой оболочкой, наружный покров из битума и пряжи АСБ-10 3х120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</si>
  <si>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</si>
  <si>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</si>
  <si>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</si>
  <si>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</si>
  <si>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</si>
  <si>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</si>
  <si>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</si>
  <si>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</si>
  <si>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</si>
  <si>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</si>
  <si>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</si>
  <si>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</si>
  <si>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</si>
  <si>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</si>
  <si>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</si>
  <si>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"Реконструкция КЛ-0,4 кВ от РУ-0,4 кВ от ТП 21 до ВРУ-0,4 кВ до ул. Сафразьянова, 10" г.о. Новокуйбышевск Самарская область (двухцепная ВЛ протяженностью 0,3км).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</si>
  <si>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</si>
  <si>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</si>
  <si>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</si>
  <si>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</si>
  <si>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</si>
  <si>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Строительные работы</t>
  </si>
  <si>
    <t>км2</t>
  </si>
  <si>
    <t>Восстановление дорожного покрытия при прокладке кабельной линии (м.б вкл в любую КЛ)</t>
  </si>
  <si>
    <t>ОСР 537-09-01</t>
  </si>
  <si>
    <t>ОСР 537 02-01</t>
  </si>
  <si>
    <t>Реконструкция КЛ одноцепная</t>
  </si>
  <si>
    <t>ОСР 27-12-01</t>
  </si>
  <si>
    <t>ОСР 27-02-01</t>
  </si>
  <si>
    <t>ОСР 537 12-01</t>
  </si>
  <si>
    <t>"Реконструкция КЛ-0,4 кВ от КТП Сок 306/250кВА" Красноярский район Самарская область</t>
  </si>
  <si>
    <t>ГНБ трубой 110</t>
  </si>
  <si>
    <t>ОСР 518-12-01</t>
  </si>
  <si>
    <t>ОСР 27-09-01</t>
  </si>
  <si>
    <t>ОСР 518-09-01</t>
  </si>
  <si>
    <t>ОСР 518-02-01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</si>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</sst>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  <numFmt numFmtId="173" formatCode="_-* #,##0.00000\ _₽_-;\-* #,##0.00000\ _₽_-;_-* &quot;-&quot;????????\ _₽_-;_-@_-"/>
    <numFmt numFmtId="183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10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12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5" fontId="12" fillId="0" borderId="0" xfId="4" applyNumberFormat="1" applyFont="1" applyAlignment="1">
      <alignment vertical="center"/>
    </xf>
    <xf numFmtId="168" fontId="12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69" fontId="11" fillId="0" borderId="1" xfId="1" applyNumberFormat="1" applyFont="1" applyFill="1" applyBorder="1" applyAlignment="1">
      <alignment vertical="center" wrapText="1"/>
    </xf>
    <xf numFmtId="170" fontId="14" fillId="0" borderId="0" xfId="4" applyNumberFormat="1" applyFont="1" applyAlignment="1">
      <alignment vertical="center"/>
    </xf>
    <xf numFmtId="10" fontId="12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4" fillId="0" borderId="0" xfId="3" applyNumberFormat="1" applyFont="1" applyAlignment="1">
      <alignment horizontal="left" vertical="center"/>
    </xf>
    <xf numFmtId="0" fontId="12" fillId="0" borderId="0" xfId="3" applyFont="1" applyAlignment="1">
      <alignment horizontal="left" vertical="center"/>
    </xf>
    <xf numFmtId="165" fontId="14" fillId="0" borderId="0" xfId="4" applyNumberFormat="1" applyFont="1" applyAlignment="1">
      <alignment vertical="center"/>
    </xf>
    <xf numFmtId="4" fontId="12" fillId="0" borderId="0" xfId="4" applyNumberFormat="1" applyFont="1" applyAlignment="1">
      <alignment vertical="center"/>
    </xf>
    <xf numFmtId="171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169" fontId="11" fillId="0" borderId="1" xfId="1" applyNumberFormat="1" applyFont="1" applyFill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172" fontId="12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0" fontId="12" fillId="0" borderId="0" xfId="4" applyNumberFormat="1" applyFont="1" applyAlignment="1">
      <alignment vertical="center"/>
    </xf>
    <xf numFmtId="0" fontId="4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4" fillId="0" borderId="0" xfId="4" applyNumberFormat="1" applyFont="1" applyAlignment="1">
      <alignment vertical="center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83" fontId="13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7" zoomScale="90" zoomScaleNormal="90" workbookViewId="0">
      <selection activeCell="C42" sqref="C42"/>
    </sheetView>
  </sheetViews>
  <sheetFormatPr defaultRowHeight="14.4" x14ac:dyDescent="0.3"/>
  <cols>
    <col min="1" max="1" width="10.88671875" customWidth="1"/>
    <col min="2" max="2" width="101.44140625" customWidth="1"/>
    <col min="3" max="3" width="36.44140625" customWidth="1"/>
    <col min="4" max="4" width="16.109375" customWidth="1"/>
    <col min="9" max="9" width="16.44140625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88" t="s">
        <v>0</v>
      </c>
      <c r="B12" s="88"/>
      <c r="C12" s="88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91" t="s">
        <v>1</v>
      </c>
      <c r="B16" s="91"/>
      <c r="C16" s="91"/>
    </row>
    <row r="17" spans="1:9" ht="15.75" customHeight="1" x14ac:dyDescent="0.3">
      <c r="A17" s="90" t="s">
        <v>2</v>
      </c>
      <c r="B17" s="90"/>
      <c r="C17" s="90"/>
    </row>
    <row r="18" spans="1:9" ht="15.75" customHeight="1" x14ac:dyDescent="0.3">
      <c r="A18" s="1"/>
      <c r="B18" s="1"/>
      <c r="C18" s="1"/>
    </row>
    <row r="19" spans="1:9" ht="72" customHeight="1" x14ac:dyDescent="0.3">
      <c r="A19" s="89" t="s">
        <v>146</v>
      </c>
      <c r="B19" s="89"/>
      <c r="C19" s="89"/>
    </row>
    <row r="20" spans="1:9" ht="15.75" customHeight="1" x14ac:dyDescent="0.3">
      <c r="A20" s="90" t="s">
        <v>3</v>
      </c>
      <c r="B20" s="90"/>
      <c r="C20" s="90"/>
    </row>
    <row r="21" spans="1:9" ht="15.75" customHeight="1" x14ac:dyDescent="0.3">
      <c r="A21" s="1"/>
      <c r="B21" s="1"/>
      <c r="C21" s="1"/>
    </row>
    <row r="22" spans="1:9" ht="15.75" customHeight="1" x14ac:dyDescent="0.3">
      <c r="A22" s="1"/>
      <c r="B22" s="1"/>
      <c r="C22" s="1"/>
    </row>
    <row r="23" spans="1:9" ht="47.25" customHeight="1" x14ac:dyDescent="0.3">
      <c r="A23" s="37" t="s">
        <v>4</v>
      </c>
      <c r="B23" s="37" t="s">
        <v>5</v>
      </c>
      <c r="C23" s="37" t="s">
        <v>131</v>
      </c>
      <c r="D23" s="68"/>
      <c r="E23" s="38"/>
      <c r="F23" s="38"/>
      <c r="G23" s="39"/>
      <c r="H23" s="39"/>
      <c r="I23" s="39"/>
    </row>
    <row r="24" spans="1:9" ht="15.75" customHeight="1" x14ac:dyDescent="0.3">
      <c r="A24" s="37">
        <v>1</v>
      </c>
      <c r="B24" s="37">
        <v>2</v>
      </c>
      <c r="C24" s="37">
        <v>3</v>
      </c>
      <c r="D24" s="68"/>
      <c r="E24" s="38"/>
      <c r="F24" s="38"/>
      <c r="G24" s="39"/>
      <c r="H24" s="39"/>
      <c r="I24" s="39"/>
    </row>
    <row r="25" spans="1:9" ht="15.75" customHeight="1" x14ac:dyDescent="0.3">
      <c r="A25" s="85" t="s">
        <v>132</v>
      </c>
      <c r="B25" s="86"/>
      <c r="C25" s="87"/>
      <c r="D25" s="68"/>
      <c r="E25" s="38"/>
      <c r="F25" s="38"/>
      <c r="G25" s="39"/>
      <c r="H25" s="39"/>
      <c r="I25" s="39"/>
    </row>
    <row r="26" spans="1:9" ht="15.75" customHeight="1" x14ac:dyDescent="0.3">
      <c r="A26" s="37">
        <v>1</v>
      </c>
      <c r="B26" s="40" t="s">
        <v>133</v>
      </c>
      <c r="C26" s="41"/>
      <c r="D26" s="68"/>
      <c r="E26" s="38"/>
      <c r="F26" s="38"/>
      <c r="G26" s="39"/>
      <c r="H26" s="39" t="s">
        <v>134</v>
      </c>
      <c r="I26" s="39"/>
    </row>
    <row r="27" spans="1:9" ht="15.75" customHeight="1" x14ac:dyDescent="0.3">
      <c r="A27" s="42" t="s">
        <v>6</v>
      </c>
      <c r="B27" s="40" t="s">
        <v>135</v>
      </c>
      <c r="C27" s="43">
        <v>0</v>
      </c>
      <c r="D27" s="68"/>
      <c r="E27" s="44"/>
      <c r="F27" s="44"/>
      <c r="G27" s="45" t="s">
        <v>136</v>
      </c>
      <c r="H27" s="45" t="s">
        <v>137</v>
      </c>
      <c r="I27" s="45" t="s">
        <v>138</v>
      </c>
    </row>
    <row r="28" spans="1:9" ht="15.75" customHeight="1" x14ac:dyDescent="0.3">
      <c r="A28" s="42" t="s">
        <v>7</v>
      </c>
      <c r="B28" s="40" t="s">
        <v>139</v>
      </c>
      <c r="C28" s="43">
        <v>0</v>
      </c>
      <c r="D28" s="68"/>
      <c r="E28" s="44"/>
      <c r="F28" s="44"/>
      <c r="G28" s="46">
        <v>2019</v>
      </c>
      <c r="H28" s="47">
        <v>106.826398641827</v>
      </c>
      <c r="I28" s="48"/>
    </row>
    <row r="29" spans="1:9" ht="15.75" customHeight="1" x14ac:dyDescent="0.3">
      <c r="A29" s="42" t="s">
        <v>8</v>
      </c>
      <c r="B29" s="40" t="s">
        <v>140</v>
      </c>
      <c r="C29" s="49">
        <v>156.17946000000001</v>
      </c>
      <c r="D29" s="68"/>
      <c r="E29" s="44"/>
      <c r="F29" s="44"/>
      <c r="G29" s="46">
        <v>2020</v>
      </c>
      <c r="H29" s="47">
        <v>105.56188522495653</v>
      </c>
      <c r="I29" s="48"/>
    </row>
    <row r="30" spans="1:9" ht="15.75" customHeight="1" x14ac:dyDescent="0.3">
      <c r="A30" s="37">
        <v>2</v>
      </c>
      <c r="B30" s="40" t="s">
        <v>9</v>
      </c>
      <c r="C30" s="49">
        <f>C27+C28+C29</f>
        <v>156.17946000000001</v>
      </c>
      <c r="D30" s="69"/>
      <c r="E30" s="50"/>
      <c r="F30" s="51"/>
      <c r="G30" s="46">
        <v>2021</v>
      </c>
      <c r="H30" s="47">
        <v>104.9354</v>
      </c>
      <c r="I30" s="48"/>
    </row>
    <row r="31" spans="1:9" ht="15.75" customHeight="1" x14ac:dyDescent="0.3">
      <c r="A31" s="42" t="s">
        <v>10</v>
      </c>
      <c r="B31" s="40" t="s">
        <v>141</v>
      </c>
      <c r="C31" s="49">
        <f>C30-ROUND(C30/1.2,5)</f>
        <v>26.029910000000001</v>
      </c>
      <c r="D31" s="68"/>
      <c r="E31" s="50"/>
      <c r="F31" s="44"/>
      <c r="G31" s="46">
        <v>2022</v>
      </c>
      <c r="H31" s="47">
        <v>114.63142733059361</v>
      </c>
      <c r="I31" s="52"/>
    </row>
    <row r="32" spans="1:9" ht="15.6" x14ac:dyDescent="0.3">
      <c r="A32" s="37">
        <v>3</v>
      </c>
      <c r="B32" s="40" t="s">
        <v>142</v>
      </c>
      <c r="C32" s="53">
        <f>C30*I34</f>
        <v>162.28320089119359</v>
      </c>
      <c r="D32" s="84"/>
      <c r="E32" s="54">
        <f>D32-C32</f>
        <v>-162.28320089119359</v>
      </c>
      <c r="F32" s="55"/>
      <c r="G32" s="56">
        <v>2023</v>
      </c>
      <c r="H32" s="47">
        <v>109.09646626082731</v>
      </c>
      <c r="I32" s="52"/>
    </row>
    <row r="33" spans="1:9" ht="15.6" x14ac:dyDescent="0.3">
      <c r="A33" s="85" t="s">
        <v>143</v>
      </c>
      <c r="B33" s="86"/>
      <c r="C33" s="87"/>
      <c r="D33" s="68"/>
      <c r="E33" s="57"/>
      <c r="F33" s="58"/>
      <c r="G33" s="46">
        <v>2024</v>
      </c>
      <c r="H33" s="47">
        <v>109.11350326220534</v>
      </c>
      <c r="I33" s="52"/>
    </row>
    <row r="34" spans="1:9" ht="15.6" x14ac:dyDescent="0.3">
      <c r="A34" s="37">
        <v>1</v>
      </c>
      <c r="B34" s="40" t="s">
        <v>133</v>
      </c>
      <c r="C34" s="41"/>
      <c r="D34" s="68"/>
      <c r="E34" s="59"/>
      <c r="F34" s="60"/>
      <c r="G34" s="46">
        <v>2025</v>
      </c>
      <c r="H34" s="47">
        <v>107.81631706396419</v>
      </c>
      <c r="I34" s="61">
        <f>(H34+100)/200</f>
        <v>1.039081585319821</v>
      </c>
    </row>
    <row r="35" spans="1:9" ht="15.6" x14ac:dyDescent="0.3">
      <c r="A35" s="42" t="s">
        <v>6</v>
      </c>
      <c r="B35" s="40" t="s">
        <v>135</v>
      </c>
      <c r="C35" s="62">
        <f>ССР!D80+ССР!E80</f>
        <v>8895.9087472828087</v>
      </c>
      <c r="D35" s="68"/>
      <c r="E35" s="59"/>
      <c r="F35" s="44"/>
      <c r="G35" s="46">
        <v>2026</v>
      </c>
      <c r="H35" s="47">
        <v>105.26289686896166</v>
      </c>
      <c r="I35" s="61">
        <f>(H35+100)/200*H34/100</f>
        <v>1.1065344785145874</v>
      </c>
    </row>
    <row r="36" spans="1:9" ht="15.6" x14ac:dyDescent="0.3">
      <c r="A36" s="42" t="s">
        <v>7</v>
      </c>
      <c r="B36" s="40" t="s">
        <v>139</v>
      </c>
      <c r="C36" s="62">
        <f>ССР!F80</f>
        <v>0</v>
      </c>
      <c r="D36" s="68"/>
      <c r="E36" s="59"/>
      <c r="F36" s="44"/>
      <c r="G36" s="46">
        <v>2027</v>
      </c>
      <c r="H36" s="47">
        <v>104.42089798933949</v>
      </c>
      <c r="I36" s="61">
        <f>(H36+100)/200*H35/100*H34/100</f>
        <v>1.1599922999352297</v>
      </c>
    </row>
    <row r="37" spans="1:9" ht="15.6" x14ac:dyDescent="0.3">
      <c r="A37" s="42" t="s">
        <v>8</v>
      </c>
      <c r="B37" s="40" t="s">
        <v>140</v>
      </c>
      <c r="C37" s="62">
        <f>(ССР!G76)*1.2-C29</f>
        <v>804.41927641339771</v>
      </c>
      <c r="D37" s="68"/>
      <c r="E37" s="59"/>
      <c r="F37" s="44"/>
      <c r="G37" s="46">
        <v>2028</v>
      </c>
      <c r="H37" s="47">
        <v>104.42089798933949</v>
      </c>
      <c r="I37" s="61">
        <f>(H37+100)/200*H36/100*H35/100*H34/100</f>
        <v>1.2112743761995592</v>
      </c>
    </row>
    <row r="38" spans="1:9" ht="15.6" x14ac:dyDescent="0.3">
      <c r="A38" s="37">
        <v>2</v>
      </c>
      <c r="B38" s="40" t="s">
        <v>9</v>
      </c>
      <c r="C38" s="62">
        <f>C35+C36+C37</f>
        <v>9700.3280236962055</v>
      </c>
      <c r="D38" s="70"/>
      <c r="E38" s="54"/>
      <c r="F38" s="55"/>
      <c r="G38" s="46">
        <v>2029</v>
      </c>
      <c r="H38" s="47">
        <v>104.42089798933949</v>
      </c>
      <c r="I38" s="61">
        <f>(H38+100)/200*H37/100*H36/100*H35/100*H34/100</f>
        <v>1.26482358074235</v>
      </c>
    </row>
    <row r="39" spans="1:9" ht="15.6" x14ac:dyDescent="0.3">
      <c r="A39" s="42" t="s">
        <v>10</v>
      </c>
      <c r="B39" s="40" t="s">
        <v>141</v>
      </c>
      <c r="C39" s="49">
        <f>C38-ROUND(C38/1.2,5)</f>
        <v>1616.7213336962059</v>
      </c>
      <c r="D39" s="68"/>
      <c r="E39" s="59"/>
      <c r="F39" s="44"/>
      <c r="G39" s="38"/>
      <c r="H39" s="38"/>
      <c r="I39" s="38"/>
    </row>
    <row r="40" spans="1:9" ht="15.6" x14ac:dyDescent="0.3">
      <c r="A40" s="37">
        <v>3</v>
      </c>
      <c r="B40" s="40" t="s">
        <v>142</v>
      </c>
      <c r="C40" s="63">
        <f>C38*I35</f>
        <v>10733.74741112112</v>
      </c>
      <c r="D40" s="68"/>
      <c r="E40" s="54">
        <f>D40-C40</f>
        <v>-10733.74741112112</v>
      </c>
      <c r="F40" s="55"/>
      <c r="G40" s="38"/>
      <c r="H40" s="38"/>
      <c r="I40" s="38"/>
    </row>
    <row r="41" spans="1:9" ht="15.6" x14ac:dyDescent="0.3">
      <c r="A41" s="37"/>
      <c r="B41" s="40"/>
      <c r="C41" s="62"/>
      <c r="D41" s="68"/>
      <c r="E41" s="64"/>
      <c r="F41" s="44"/>
      <c r="G41" s="38"/>
      <c r="H41" s="38"/>
      <c r="I41" s="38"/>
    </row>
    <row r="42" spans="1:9" ht="15.6" x14ac:dyDescent="0.3">
      <c r="A42" s="37"/>
      <c r="B42" s="40" t="s">
        <v>144</v>
      </c>
      <c r="C42" s="106">
        <f>C40+C32</f>
        <v>10896.030612012313</v>
      </c>
      <c r="D42" s="68"/>
      <c r="E42" s="54">
        <f>D42-C42</f>
        <v>-10896.030612012313</v>
      </c>
      <c r="F42" s="55"/>
      <c r="G42" s="38"/>
      <c r="H42" s="38"/>
      <c r="I42" s="65"/>
    </row>
    <row r="43" spans="1:9" ht="15.6" x14ac:dyDescent="0.3">
      <c r="A43" s="39"/>
      <c r="B43" s="39"/>
      <c r="C43" s="39"/>
      <c r="D43" s="65"/>
      <c r="E43" s="38"/>
      <c r="F43" s="60"/>
      <c r="G43" s="38"/>
      <c r="H43" s="38"/>
      <c r="I43" s="38"/>
    </row>
    <row r="44" spans="1:9" ht="15.6" x14ac:dyDescent="0.3">
      <c r="A44" s="66" t="s">
        <v>145</v>
      </c>
      <c r="B44" s="39"/>
      <c r="C44" s="39"/>
      <c r="D44" s="38"/>
      <c r="E44" s="67"/>
      <c r="F44" s="38"/>
      <c r="G44" s="38"/>
      <c r="H44" s="38"/>
      <c r="I44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9" t="s">
        <v>146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91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112</v>
      </c>
      <c r="D13" s="19">
        <v>0</v>
      </c>
      <c r="E13" s="19">
        <v>0</v>
      </c>
      <c r="F13" s="19">
        <v>0</v>
      </c>
      <c r="G13" s="19">
        <v>0.93360653119533998</v>
      </c>
      <c r="H13" s="19">
        <v>0.93360653119533998</v>
      </c>
      <c r="J13" s="5"/>
    </row>
    <row r="14" spans="1:14" x14ac:dyDescent="0.3">
      <c r="A14" s="6"/>
      <c r="B14" s="9"/>
      <c r="C14" s="9" t="s">
        <v>94</v>
      </c>
      <c r="D14" s="19">
        <v>0</v>
      </c>
      <c r="E14" s="19">
        <v>0</v>
      </c>
      <c r="F14" s="19">
        <v>0</v>
      </c>
      <c r="G14" s="19">
        <v>0.93360653119533998</v>
      </c>
      <c r="H14" s="19">
        <v>0.93360653119533998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9" t="s">
        <v>146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91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99</v>
      </c>
      <c r="D13" s="19">
        <v>0</v>
      </c>
      <c r="E13" s="19">
        <v>0</v>
      </c>
      <c r="F13" s="19">
        <v>0</v>
      </c>
      <c r="G13" s="19">
        <v>2.6874823185249999</v>
      </c>
      <c r="H13" s="19">
        <v>2.6874823185249999</v>
      </c>
      <c r="J13" s="5"/>
    </row>
    <row r="14" spans="1:14" x14ac:dyDescent="0.3">
      <c r="A14" s="6"/>
      <c r="B14" s="9"/>
      <c r="C14" s="9" t="s">
        <v>94</v>
      </c>
      <c r="D14" s="19">
        <v>0</v>
      </c>
      <c r="E14" s="19">
        <v>0</v>
      </c>
      <c r="F14" s="19">
        <v>0</v>
      </c>
      <c r="G14" s="19">
        <v>2.6874823185249999</v>
      </c>
      <c r="H14" s="19">
        <v>2.6874823185249999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93"/>
  <sheetViews>
    <sheetView topLeftCell="A49" zoomScale="55" zoomScaleNormal="55" workbookViewId="0">
      <selection activeCell="C18" sqref="C18:C22"/>
    </sheetView>
  </sheetViews>
  <sheetFormatPr defaultColWidth="8.88671875" defaultRowHeight="18" x14ac:dyDescent="0.3"/>
  <cols>
    <col min="1" max="1" width="18" style="73" customWidth="1"/>
    <col min="2" max="2" width="92.6640625" style="71" customWidth="1"/>
    <col min="3" max="3" width="30" style="71" customWidth="1"/>
    <col min="4" max="4" width="15.6640625" style="72" customWidth="1"/>
    <col min="5" max="6" width="14.33203125" style="72" customWidth="1"/>
    <col min="7" max="7" width="20.109375" style="72" customWidth="1"/>
    <col min="8" max="8" width="136.33203125" style="71" customWidth="1"/>
    <col min="10" max="10" width="19.44140625" customWidth="1"/>
  </cols>
  <sheetData>
    <row r="1" spans="1:8" ht="75.900000000000006" customHeight="1" x14ac:dyDescent="0.3">
      <c r="A1" s="79" t="s">
        <v>174</v>
      </c>
      <c r="B1" s="79" t="s">
        <v>173</v>
      </c>
      <c r="C1" s="79" t="s">
        <v>172</v>
      </c>
      <c r="D1" s="79" t="s">
        <v>171</v>
      </c>
      <c r="E1" s="79" t="s">
        <v>170</v>
      </c>
      <c r="F1" s="79" t="s">
        <v>169</v>
      </c>
      <c r="G1" s="79" t="s">
        <v>168</v>
      </c>
      <c r="H1" s="79" t="s">
        <v>167</v>
      </c>
    </row>
    <row r="2" spans="1:8" x14ac:dyDescent="0.3">
      <c r="A2" s="79">
        <v>1</v>
      </c>
      <c r="B2" s="79">
        <v>2</v>
      </c>
      <c r="C2" s="79">
        <v>3</v>
      </c>
      <c r="D2" s="79">
        <v>4</v>
      </c>
      <c r="E2" s="79">
        <v>5</v>
      </c>
      <c r="F2" s="79">
        <v>6</v>
      </c>
      <c r="G2" s="79">
        <v>7</v>
      </c>
      <c r="H2" s="79">
        <v>8</v>
      </c>
    </row>
    <row r="3" spans="1:8" ht="24.6" x14ac:dyDescent="0.3">
      <c r="A3" s="96" t="s">
        <v>90</v>
      </c>
      <c r="B3" s="97"/>
      <c r="C3" s="83"/>
      <c r="D3" s="81">
        <v>5034.9176470588</v>
      </c>
      <c r="E3" s="77"/>
      <c r="F3" s="77"/>
      <c r="G3" s="77"/>
      <c r="H3" s="82"/>
    </row>
    <row r="4" spans="1:8" x14ac:dyDescent="0.3">
      <c r="A4" s="98" t="s">
        <v>166</v>
      </c>
      <c r="B4" s="80" t="s">
        <v>152</v>
      </c>
      <c r="C4" s="83"/>
      <c r="D4" s="81">
        <v>4724.8941176470998</v>
      </c>
      <c r="E4" s="77"/>
      <c r="F4" s="77"/>
      <c r="G4" s="77"/>
      <c r="H4" s="82"/>
    </row>
    <row r="5" spans="1:8" x14ac:dyDescent="0.3">
      <c r="A5" s="98"/>
      <c r="B5" s="80" t="s">
        <v>151</v>
      </c>
      <c r="C5" s="79"/>
      <c r="D5" s="81">
        <v>310.02352941176002</v>
      </c>
      <c r="E5" s="77"/>
      <c r="F5" s="77"/>
      <c r="G5" s="77"/>
      <c r="H5" s="76"/>
    </row>
    <row r="6" spans="1:8" x14ac:dyDescent="0.3">
      <c r="A6" s="99"/>
      <c r="B6" s="80" t="s">
        <v>150</v>
      </c>
      <c r="C6" s="79"/>
      <c r="D6" s="81">
        <v>0</v>
      </c>
      <c r="E6" s="77"/>
      <c r="F6" s="77"/>
      <c r="G6" s="77"/>
      <c r="H6" s="76"/>
    </row>
    <row r="7" spans="1:8" x14ac:dyDescent="0.3">
      <c r="A7" s="99"/>
      <c r="B7" s="80" t="s">
        <v>149</v>
      </c>
      <c r="C7" s="79"/>
      <c r="D7" s="81">
        <v>0</v>
      </c>
      <c r="E7" s="77"/>
      <c r="F7" s="77"/>
      <c r="G7" s="77"/>
      <c r="H7" s="76"/>
    </row>
    <row r="8" spans="1:8" x14ac:dyDescent="0.3">
      <c r="A8" s="100" t="s">
        <v>93</v>
      </c>
      <c r="B8" s="101"/>
      <c r="C8" s="98" t="s">
        <v>162</v>
      </c>
      <c r="D8" s="78">
        <v>5034.9176470588</v>
      </c>
      <c r="E8" s="77">
        <v>0.12</v>
      </c>
      <c r="F8" s="77" t="s">
        <v>124</v>
      </c>
      <c r="G8" s="78">
        <v>41957.647058823997</v>
      </c>
      <c r="H8" s="76"/>
    </row>
    <row r="9" spans="1:8" x14ac:dyDescent="0.3">
      <c r="A9" s="102">
        <v>1</v>
      </c>
      <c r="B9" s="80" t="s">
        <v>152</v>
      </c>
      <c r="C9" s="98"/>
      <c r="D9" s="78">
        <v>4724.8941176470998</v>
      </c>
      <c r="E9" s="77"/>
      <c r="F9" s="77"/>
      <c r="G9" s="77"/>
      <c r="H9" s="99" t="s">
        <v>161</v>
      </c>
    </row>
    <row r="10" spans="1:8" x14ac:dyDescent="0.3">
      <c r="A10" s="98"/>
      <c r="B10" s="80" t="s">
        <v>151</v>
      </c>
      <c r="C10" s="98"/>
      <c r="D10" s="78">
        <v>310.02352941176002</v>
      </c>
      <c r="E10" s="77"/>
      <c r="F10" s="77"/>
      <c r="G10" s="77"/>
      <c r="H10" s="99"/>
    </row>
    <row r="11" spans="1:8" x14ac:dyDescent="0.3">
      <c r="A11" s="98"/>
      <c r="B11" s="80" t="s">
        <v>150</v>
      </c>
      <c r="C11" s="98"/>
      <c r="D11" s="78">
        <v>0</v>
      </c>
      <c r="E11" s="77"/>
      <c r="F11" s="77"/>
      <c r="G11" s="77"/>
      <c r="H11" s="99"/>
    </row>
    <row r="12" spans="1:8" x14ac:dyDescent="0.3">
      <c r="A12" s="98"/>
      <c r="B12" s="80" t="s">
        <v>149</v>
      </c>
      <c r="C12" s="98"/>
      <c r="D12" s="78">
        <v>0</v>
      </c>
      <c r="E12" s="77"/>
      <c r="F12" s="77"/>
      <c r="G12" s="77"/>
      <c r="H12" s="99"/>
    </row>
    <row r="13" spans="1:8" ht="24.6" x14ac:dyDescent="0.3">
      <c r="A13" s="103" t="s">
        <v>56</v>
      </c>
      <c r="B13" s="97"/>
      <c r="C13" s="79"/>
      <c r="D13" s="81">
        <v>12.448462476564</v>
      </c>
      <c r="E13" s="77"/>
      <c r="F13" s="77"/>
      <c r="G13" s="77"/>
      <c r="H13" s="76"/>
    </row>
    <row r="14" spans="1:8" x14ac:dyDescent="0.3">
      <c r="A14" s="98" t="s">
        <v>165</v>
      </c>
      <c r="B14" s="80" t="s">
        <v>152</v>
      </c>
      <c r="C14" s="79"/>
      <c r="D14" s="81">
        <v>0</v>
      </c>
      <c r="E14" s="77"/>
      <c r="F14" s="77"/>
      <c r="G14" s="77"/>
      <c r="H14" s="76"/>
    </row>
    <row r="15" spans="1:8" x14ac:dyDescent="0.3">
      <c r="A15" s="98"/>
      <c r="B15" s="80" t="s">
        <v>151</v>
      </c>
      <c r="C15" s="79"/>
      <c r="D15" s="81">
        <v>0</v>
      </c>
      <c r="E15" s="77"/>
      <c r="F15" s="77"/>
      <c r="G15" s="77"/>
      <c r="H15" s="76"/>
    </row>
    <row r="16" spans="1:8" x14ac:dyDescent="0.3">
      <c r="A16" s="98"/>
      <c r="B16" s="80" t="s">
        <v>150</v>
      </c>
      <c r="C16" s="79"/>
      <c r="D16" s="81">
        <v>0</v>
      </c>
      <c r="E16" s="77"/>
      <c r="F16" s="77"/>
      <c r="G16" s="77"/>
      <c r="H16" s="76"/>
    </row>
    <row r="17" spans="1:8" x14ac:dyDescent="0.3">
      <c r="A17" s="98"/>
      <c r="B17" s="80" t="s">
        <v>149</v>
      </c>
      <c r="C17" s="79"/>
      <c r="D17" s="81">
        <v>7.0058823529412004</v>
      </c>
      <c r="E17" s="77"/>
      <c r="F17" s="77"/>
      <c r="G17" s="77"/>
      <c r="H17" s="76"/>
    </row>
    <row r="18" spans="1:8" x14ac:dyDescent="0.3">
      <c r="A18" s="100" t="s">
        <v>97</v>
      </c>
      <c r="B18" s="101"/>
      <c r="C18" s="98" t="s">
        <v>162</v>
      </c>
      <c r="D18" s="78">
        <v>7.0058823529412004</v>
      </c>
      <c r="E18" s="77">
        <v>0.12</v>
      </c>
      <c r="F18" s="77" t="s">
        <v>124</v>
      </c>
      <c r="G18" s="78">
        <v>58.382352941176002</v>
      </c>
      <c r="H18" s="76"/>
    </row>
    <row r="19" spans="1:8" x14ac:dyDescent="0.3">
      <c r="A19" s="102">
        <v>1</v>
      </c>
      <c r="B19" s="80" t="s">
        <v>152</v>
      </c>
      <c r="C19" s="98"/>
      <c r="D19" s="78">
        <v>0</v>
      </c>
      <c r="E19" s="77"/>
      <c r="F19" s="77"/>
      <c r="G19" s="77"/>
      <c r="H19" s="99" t="s">
        <v>161</v>
      </c>
    </row>
    <row r="20" spans="1:8" x14ac:dyDescent="0.3">
      <c r="A20" s="98"/>
      <c r="B20" s="80" t="s">
        <v>151</v>
      </c>
      <c r="C20" s="98"/>
      <c r="D20" s="78">
        <v>0</v>
      </c>
      <c r="E20" s="77"/>
      <c r="F20" s="77"/>
      <c r="G20" s="77"/>
      <c r="H20" s="99"/>
    </row>
    <row r="21" spans="1:8" x14ac:dyDescent="0.3">
      <c r="A21" s="98"/>
      <c r="B21" s="80" t="s">
        <v>150</v>
      </c>
      <c r="C21" s="98"/>
      <c r="D21" s="78">
        <v>0</v>
      </c>
      <c r="E21" s="77"/>
      <c r="F21" s="77"/>
      <c r="G21" s="77"/>
      <c r="H21" s="99"/>
    </row>
    <row r="22" spans="1:8" x14ac:dyDescent="0.3">
      <c r="A22" s="98"/>
      <c r="B22" s="80" t="s">
        <v>149</v>
      </c>
      <c r="C22" s="98"/>
      <c r="D22" s="78">
        <v>7.0058823529412004</v>
      </c>
      <c r="E22" s="77"/>
      <c r="F22" s="77"/>
      <c r="G22" s="77"/>
      <c r="H22" s="99"/>
    </row>
    <row r="23" spans="1:8" x14ac:dyDescent="0.3">
      <c r="A23" s="98" t="s">
        <v>164</v>
      </c>
      <c r="B23" s="80" t="s">
        <v>152</v>
      </c>
      <c r="C23" s="79"/>
      <c r="D23" s="81">
        <v>0</v>
      </c>
      <c r="E23" s="77"/>
      <c r="F23" s="77"/>
      <c r="G23" s="77"/>
      <c r="H23" s="76"/>
    </row>
    <row r="24" spans="1:8" x14ac:dyDescent="0.3">
      <c r="A24" s="98"/>
      <c r="B24" s="80" t="s">
        <v>151</v>
      </c>
      <c r="C24" s="79"/>
      <c r="D24" s="81">
        <v>0</v>
      </c>
      <c r="E24" s="77"/>
      <c r="F24" s="77"/>
      <c r="G24" s="77"/>
      <c r="H24" s="76"/>
    </row>
    <row r="25" spans="1:8" x14ac:dyDescent="0.3">
      <c r="A25" s="98"/>
      <c r="B25" s="80" t="s">
        <v>150</v>
      </c>
      <c r="C25" s="79"/>
      <c r="D25" s="81">
        <v>0</v>
      </c>
      <c r="E25" s="77"/>
      <c r="F25" s="77"/>
      <c r="G25" s="77"/>
      <c r="H25" s="76"/>
    </row>
    <row r="26" spans="1:8" x14ac:dyDescent="0.3">
      <c r="A26" s="98"/>
      <c r="B26" s="80" t="s">
        <v>149</v>
      </c>
      <c r="C26" s="79"/>
      <c r="D26" s="81">
        <v>12.448462476564</v>
      </c>
      <c r="E26" s="77"/>
      <c r="F26" s="77"/>
      <c r="G26" s="77"/>
      <c r="H26" s="76"/>
    </row>
    <row r="27" spans="1:8" x14ac:dyDescent="0.3">
      <c r="A27" s="100" t="s">
        <v>105</v>
      </c>
      <c r="B27" s="101"/>
      <c r="C27" s="98" t="s">
        <v>157</v>
      </c>
      <c r="D27" s="78">
        <v>5.4425801236232996</v>
      </c>
      <c r="E27" s="77">
        <v>0.18</v>
      </c>
      <c r="F27" s="77" t="s">
        <v>124</v>
      </c>
      <c r="G27" s="78">
        <v>30.236556242351998</v>
      </c>
      <c r="H27" s="76"/>
    </row>
    <row r="28" spans="1:8" x14ac:dyDescent="0.3">
      <c r="A28" s="102">
        <v>1</v>
      </c>
      <c r="B28" s="80" t="s">
        <v>152</v>
      </c>
      <c r="C28" s="98"/>
      <c r="D28" s="78">
        <v>0</v>
      </c>
      <c r="E28" s="77"/>
      <c r="F28" s="77"/>
      <c r="G28" s="77"/>
      <c r="H28" s="99" t="s">
        <v>27</v>
      </c>
    </row>
    <row r="29" spans="1:8" x14ac:dyDescent="0.3">
      <c r="A29" s="98"/>
      <c r="B29" s="80" t="s">
        <v>151</v>
      </c>
      <c r="C29" s="98"/>
      <c r="D29" s="78">
        <v>0</v>
      </c>
      <c r="E29" s="77"/>
      <c r="F29" s="77"/>
      <c r="G29" s="77"/>
      <c r="H29" s="99"/>
    </row>
    <row r="30" spans="1:8" x14ac:dyDescent="0.3">
      <c r="A30" s="98"/>
      <c r="B30" s="80" t="s">
        <v>150</v>
      </c>
      <c r="C30" s="98"/>
      <c r="D30" s="78">
        <v>0</v>
      </c>
      <c r="E30" s="77"/>
      <c r="F30" s="77"/>
      <c r="G30" s="77"/>
      <c r="H30" s="99"/>
    </row>
    <row r="31" spans="1:8" x14ac:dyDescent="0.3">
      <c r="A31" s="98"/>
      <c r="B31" s="80" t="s">
        <v>149</v>
      </c>
      <c r="C31" s="98"/>
      <c r="D31" s="78">
        <v>5.4425801236232996</v>
      </c>
      <c r="E31" s="77"/>
      <c r="F31" s="77"/>
      <c r="G31" s="77"/>
      <c r="H31" s="99"/>
    </row>
    <row r="32" spans="1:8" ht="24.6" x14ac:dyDescent="0.3">
      <c r="A32" s="103" t="s">
        <v>99</v>
      </c>
      <c r="B32" s="97"/>
      <c r="C32" s="79"/>
      <c r="D32" s="81">
        <v>475.86660123142002</v>
      </c>
      <c r="E32" s="77"/>
      <c r="F32" s="77"/>
      <c r="G32" s="77"/>
      <c r="H32" s="76"/>
    </row>
    <row r="33" spans="1:8" x14ac:dyDescent="0.3">
      <c r="A33" s="98" t="s">
        <v>163</v>
      </c>
      <c r="B33" s="80" t="s">
        <v>152</v>
      </c>
      <c r="C33" s="79"/>
      <c r="D33" s="81">
        <v>0</v>
      </c>
      <c r="E33" s="77"/>
      <c r="F33" s="77"/>
      <c r="G33" s="77"/>
      <c r="H33" s="76"/>
    </row>
    <row r="34" spans="1:8" x14ac:dyDescent="0.3">
      <c r="A34" s="98"/>
      <c r="B34" s="80" t="s">
        <v>151</v>
      </c>
      <c r="C34" s="79"/>
      <c r="D34" s="81">
        <v>0</v>
      </c>
      <c r="E34" s="77"/>
      <c r="F34" s="77"/>
      <c r="G34" s="77"/>
      <c r="H34" s="76"/>
    </row>
    <row r="35" spans="1:8" x14ac:dyDescent="0.3">
      <c r="A35" s="98"/>
      <c r="B35" s="80" t="s">
        <v>150</v>
      </c>
      <c r="C35" s="79"/>
      <c r="D35" s="81">
        <v>0</v>
      </c>
      <c r="E35" s="77"/>
      <c r="F35" s="77"/>
      <c r="G35" s="77"/>
      <c r="H35" s="76"/>
    </row>
    <row r="36" spans="1:8" x14ac:dyDescent="0.3">
      <c r="A36" s="98"/>
      <c r="B36" s="80" t="s">
        <v>149</v>
      </c>
      <c r="C36" s="79"/>
      <c r="D36" s="81">
        <v>473.17911891288998</v>
      </c>
      <c r="E36" s="77"/>
      <c r="F36" s="77"/>
      <c r="G36" s="77"/>
      <c r="H36" s="76"/>
    </row>
    <row r="37" spans="1:8" x14ac:dyDescent="0.3">
      <c r="A37" s="100" t="s">
        <v>99</v>
      </c>
      <c r="B37" s="101"/>
      <c r="C37" s="98" t="s">
        <v>162</v>
      </c>
      <c r="D37" s="78">
        <v>473.17911891288998</v>
      </c>
      <c r="E37" s="77">
        <v>0.12</v>
      </c>
      <c r="F37" s="77" t="s">
        <v>124</v>
      </c>
      <c r="G37" s="78">
        <v>3943.1593242741001</v>
      </c>
      <c r="H37" s="76"/>
    </row>
    <row r="38" spans="1:8" x14ac:dyDescent="0.3">
      <c r="A38" s="102">
        <v>1</v>
      </c>
      <c r="B38" s="80" t="s">
        <v>152</v>
      </c>
      <c r="C38" s="98"/>
      <c r="D38" s="78">
        <v>0</v>
      </c>
      <c r="E38" s="77"/>
      <c r="F38" s="77"/>
      <c r="G38" s="77"/>
      <c r="H38" s="99" t="s">
        <v>161</v>
      </c>
    </row>
    <row r="39" spans="1:8" x14ac:dyDescent="0.3">
      <c r="A39" s="98"/>
      <c r="B39" s="80" t="s">
        <v>151</v>
      </c>
      <c r="C39" s="98"/>
      <c r="D39" s="78">
        <v>0</v>
      </c>
      <c r="E39" s="77"/>
      <c r="F39" s="77"/>
      <c r="G39" s="77"/>
      <c r="H39" s="99"/>
    </row>
    <row r="40" spans="1:8" x14ac:dyDescent="0.3">
      <c r="A40" s="98"/>
      <c r="B40" s="80" t="s">
        <v>150</v>
      </c>
      <c r="C40" s="98"/>
      <c r="D40" s="78">
        <v>0</v>
      </c>
      <c r="E40" s="77"/>
      <c r="F40" s="77"/>
      <c r="G40" s="77"/>
      <c r="H40" s="99"/>
    </row>
    <row r="41" spans="1:8" x14ac:dyDescent="0.3">
      <c r="A41" s="98"/>
      <c r="B41" s="80" t="s">
        <v>149</v>
      </c>
      <c r="C41" s="98"/>
      <c r="D41" s="78">
        <v>473.17911891288998</v>
      </c>
      <c r="E41" s="77"/>
      <c r="F41" s="77"/>
      <c r="G41" s="77"/>
      <c r="H41" s="99"/>
    </row>
    <row r="42" spans="1:8" x14ac:dyDescent="0.3">
      <c r="A42" s="98" t="s">
        <v>160</v>
      </c>
      <c r="B42" s="80" t="s">
        <v>152</v>
      </c>
      <c r="C42" s="79"/>
      <c r="D42" s="81">
        <v>0</v>
      </c>
      <c r="E42" s="77"/>
      <c r="F42" s="77"/>
      <c r="G42" s="77"/>
      <c r="H42" s="76"/>
    </row>
    <row r="43" spans="1:8" x14ac:dyDescent="0.3">
      <c r="A43" s="98"/>
      <c r="B43" s="80" t="s">
        <v>151</v>
      </c>
      <c r="C43" s="79"/>
      <c r="D43" s="81">
        <v>0</v>
      </c>
      <c r="E43" s="77"/>
      <c r="F43" s="77"/>
      <c r="G43" s="77"/>
      <c r="H43" s="76"/>
    </row>
    <row r="44" spans="1:8" x14ac:dyDescent="0.3">
      <c r="A44" s="98"/>
      <c r="B44" s="80" t="s">
        <v>150</v>
      </c>
      <c r="C44" s="79"/>
      <c r="D44" s="81">
        <v>0</v>
      </c>
      <c r="E44" s="77"/>
      <c r="F44" s="77"/>
      <c r="G44" s="77"/>
      <c r="H44" s="76"/>
    </row>
    <row r="45" spans="1:8" x14ac:dyDescent="0.3">
      <c r="A45" s="98"/>
      <c r="B45" s="80" t="s">
        <v>149</v>
      </c>
      <c r="C45" s="79"/>
      <c r="D45" s="81">
        <v>475.86660123142002</v>
      </c>
      <c r="E45" s="77"/>
      <c r="F45" s="77"/>
      <c r="G45" s="77"/>
      <c r="H45" s="76"/>
    </row>
    <row r="46" spans="1:8" x14ac:dyDescent="0.3">
      <c r="A46" s="100" t="s">
        <v>99</v>
      </c>
      <c r="B46" s="101"/>
      <c r="C46" s="98" t="s">
        <v>154</v>
      </c>
      <c r="D46" s="78">
        <v>2.6874823185249999</v>
      </c>
      <c r="E46" s="77">
        <v>2.8500000000000002E-5</v>
      </c>
      <c r="F46" s="77" t="s">
        <v>153</v>
      </c>
      <c r="G46" s="78">
        <v>94297.625211403007</v>
      </c>
      <c r="H46" s="76"/>
    </row>
    <row r="47" spans="1:8" x14ac:dyDescent="0.3">
      <c r="A47" s="102">
        <v>1</v>
      </c>
      <c r="B47" s="80" t="s">
        <v>152</v>
      </c>
      <c r="C47" s="98"/>
      <c r="D47" s="78">
        <v>0</v>
      </c>
      <c r="E47" s="77"/>
      <c r="F47" s="77"/>
      <c r="G47" s="77"/>
      <c r="H47" s="99" t="s">
        <v>29</v>
      </c>
    </row>
    <row r="48" spans="1:8" x14ac:dyDescent="0.3">
      <c r="A48" s="98"/>
      <c r="B48" s="80" t="s">
        <v>151</v>
      </c>
      <c r="C48" s="98"/>
      <c r="D48" s="78">
        <v>0</v>
      </c>
      <c r="E48" s="77"/>
      <c r="F48" s="77"/>
      <c r="G48" s="77"/>
      <c r="H48" s="99"/>
    </row>
    <row r="49" spans="1:8" x14ac:dyDescent="0.3">
      <c r="A49" s="98"/>
      <c r="B49" s="80" t="s">
        <v>150</v>
      </c>
      <c r="C49" s="98"/>
      <c r="D49" s="78">
        <v>0</v>
      </c>
      <c r="E49" s="77"/>
      <c r="F49" s="77"/>
      <c r="G49" s="77"/>
      <c r="H49" s="99"/>
    </row>
    <row r="50" spans="1:8" x14ac:dyDescent="0.3">
      <c r="A50" s="98"/>
      <c r="B50" s="80" t="s">
        <v>149</v>
      </c>
      <c r="C50" s="98"/>
      <c r="D50" s="78">
        <v>2.6874823185249999</v>
      </c>
      <c r="E50" s="77"/>
      <c r="F50" s="77"/>
      <c r="G50" s="77"/>
      <c r="H50" s="99"/>
    </row>
    <row r="51" spans="1:8" ht="24.6" x14ac:dyDescent="0.3">
      <c r="A51" s="103" t="s">
        <v>27</v>
      </c>
      <c r="B51" s="97"/>
      <c r="C51" s="79"/>
      <c r="D51" s="81">
        <v>1789.9213006831001</v>
      </c>
      <c r="E51" s="77"/>
      <c r="F51" s="77"/>
      <c r="G51" s="77"/>
      <c r="H51" s="76"/>
    </row>
    <row r="52" spans="1:8" x14ac:dyDescent="0.3">
      <c r="A52" s="98" t="s">
        <v>159</v>
      </c>
      <c r="B52" s="80" t="s">
        <v>152</v>
      </c>
      <c r="C52" s="79"/>
      <c r="D52" s="81">
        <v>1675.7971987158001</v>
      </c>
      <c r="E52" s="77"/>
      <c r="F52" s="77"/>
      <c r="G52" s="77"/>
      <c r="H52" s="76"/>
    </row>
    <row r="53" spans="1:8" x14ac:dyDescent="0.3">
      <c r="A53" s="98"/>
      <c r="B53" s="80" t="s">
        <v>151</v>
      </c>
      <c r="C53" s="79"/>
      <c r="D53" s="81">
        <v>114.12410196723</v>
      </c>
      <c r="E53" s="77"/>
      <c r="F53" s="77"/>
      <c r="G53" s="77"/>
      <c r="H53" s="76"/>
    </row>
    <row r="54" spans="1:8" x14ac:dyDescent="0.3">
      <c r="A54" s="98"/>
      <c r="B54" s="80" t="s">
        <v>150</v>
      </c>
      <c r="C54" s="79"/>
      <c r="D54" s="81">
        <v>0</v>
      </c>
      <c r="E54" s="77"/>
      <c r="F54" s="77"/>
      <c r="G54" s="77"/>
      <c r="H54" s="76"/>
    </row>
    <row r="55" spans="1:8" x14ac:dyDescent="0.3">
      <c r="A55" s="98"/>
      <c r="B55" s="80" t="s">
        <v>149</v>
      </c>
      <c r="C55" s="79"/>
      <c r="D55" s="81">
        <v>0</v>
      </c>
      <c r="E55" s="77"/>
      <c r="F55" s="77"/>
      <c r="G55" s="77"/>
      <c r="H55" s="76"/>
    </row>
    <row r="56" spans="1:8" x14ac:dyDescent="0.3">
      <c r="A56" s="100" t="s">
        <v>103</v>
      </c>
      <c r="B56" s="101"/>
      <c r="C56" s="98" t="s">
        <v>157</v>
      </c>
      <c r="D56" s="78">
        <v>1789.9213006831001</v>
      </c>
      <c r="E56" s="77">
        <v>0.18</v>
      </c>
      <c r="F56" s="77" t="s">
        <v>124</v>
      </c>
      <c r="G56" s="78">
        <v>9944.007226017</v>
      </c>
      <c r="H56" s="76"/>
    </row>
    <row r="57" spans="1:8" x14ac:dyDescent="0.3">
      <c r="A57" s="102">
        <v>1</v>
      </c>
      <c r="B57" s="80" t="s">
        <v>152</v>
      </c>
      <c r="C57" s="98"/>
      <c r="D57" s="78">
        <v>1675.7971987158001</v>
      </c>
      <c r="E57" s="77"/>
      <c r="F57" s="77"/>
      <c r="G57" s="77"/>
      <c r="H57" s="99" t="s">
        <v>27</v>
      </c>
    </row>
    <row r="58" spans="1:8" x14ac:dyDescent="0.3">
      <c r="A58" s="98"/>
      <c r="B58" s="80" t="s">
        <v>151</v>
      </c>
      <c r="C58" s="98"/>
      <c r="D58" s="78">
        <v>114.12410196723</v>
      </c>
      <c r="E58" s="77"/>
      <c r="F58" s="77"/>
      <c r="G58" s="77"/>
      <c r="H58" s="99"/>
    </row>
    <row r="59" spans="1:8" x14ac:dyDescent="0.3">
      <c r="A59" s="98"/>
      <c r="B59" s="80" t="s">
        <v>150</v>
      </c>
      <c r="C59" s="98"/>
      <c r="D59" s="78">
        <v>0</v>
      </c>
      <c r="E59" s="77"/>
      <c r="F59" s="77"/>
      <c r="G59" s="77"/>
      <c r="H59" s="99"/>
    </row>
    <row r="60" spans="1:8" x14ac:dyDescent="0.3">
      <c r="A60" s="98"/>
      <c r="B60" s="80" t="s">
        <v>149</v>
      </c>
      <c r="C60" s="98"/>
      <c r="D60" s="78">
        <v>0</v>
      </c>
      <c r="E60" s="77"/>
      <c r="F60" s="77"/>
      <c r="G60" s="77"/>
      <c r="H60" s="99"/>
    </row>
    <row r="61" spans="1:8" ht="24.6" x14ac:dyDescent="0.3">
      <c r="A61" s="103" t="s">
        <v>70</v>
      </c>
      <c r="B61" s="97"/>
      <c r="C61" s="79"/>
      <c r="D61" s="81">
        <v>103.17199508947</v>
      </c>
      <c r="E61" s="77"/>
      <c r="F61" s="77"/>
      <c r="G61" s="77"/>
      <c r="H61" s="76"/>
    </row>
    <row r="62" spans="1:8" x14ac:dyDescent="0.3">
      <c r="A62" s="98" t="s">
        <v>158</v>
      </c>
      <c r="B62" s="80" t="s">
        <v>152</v>
      </c>
      <c r="C62" s="79"/>
      <c r="D62" s="81">
        <v>0</v>
      </c>
      <c r="E62" s="77"/>
      <c r="F62" s="77"/>
      <c r="G62" s="77"/>
      <c r="H62" s="76"/>
    </row>
    <row r="63" spans="1:8" x14ac:dyDescent="0.3">
      <c r="A63" s="98"/>
      <c r="B63" s="80" t="s">
        <v>151</v>
      </c>
      <c r="C63" s="79"/>
      <c r="D63" s="81">
        <v>0</v>
      </c>
      <c r="E63" s="77"/>
      <c r="F63" s="77"/>
      <c r="G63" s="77"/>
      <c r="H63" s="76"/>
    </row>
    <row r="64" spans="1:8" x14ac:dyDescent="0.3">
      <c r="A64" s="98"/>
      <c r="B64" s="80" t="s">
        <v>150</v>
      </c>
      <c r="C64" s="79"/>
      <c r="D64" s="81">
        <v>0</v>
      </c>
      <c r="E64" s="77"/>
      <c r="F64" s="77"/>
      <c r="G64" s="77"/>
      <c r="H64" s="76"/>
    </row>
    <row r="65" spans="1:8" x14ac:dyDescent="0.3">
      <c r="A65" s="98"/>
      <c r="B65" s="80" t="s">
        <v>149</v>
      </c>
      <c r="C65" s="79"/>
      <c r="D65" s="81">
        <v>103.17199508947</v>
      </c>
      <c r="E65" s="77"/>
      <c r="F65" s="77"/>
      <c r="G65" s="77"/>
      <c r="H65" s="76"/>
    </row>
    <row r="66" spans="1:8" x14ac:dyDescent="0.3">
      <c r="A66" s="100" t="s">
        <v>70</v>
      </c>
      <c r="B66" s="101"/>
      <c r="C66" s="98" t="s">
        <v>157</v>
      </c>
      <c r="D66" s="78">
        <v>103.17199508947</v>
      </c>
      <c r="E66" s="77">
        <v>0.18</v>
      </c>
      <c r="F66" s="77" t="s">
        <v>124</v>
      </c>
      <c r="G66" s="78">
        <v>573.17775049705995</v>
      </c>
      <c r="H66" s="76"/>
    </row>
    <row r="67" spans="1:8" x14ac:dyDescent="0.3">
      <c r="A67" s="102">
        <v>1</v>
      </c>
      <c r="B67" s="80" t="s">
        <v>152</v>
      </c>
      <c r="C67" s="98"/>
      <c r="D67" s="78">
        <v>0</v>
      </c>
      <c r="E67" s="77"/>
      <c r="F67" s="77"/>
      <c r="G67" s="77"/>
      <c r="H67" s="99" t="s">
        <v>27</v>
      </c>
    </row>
    <row r="68" spans="1:8" x14ac:dyDescent="0.3">
      <c r="A68" s="98"/>
      <c r="B68" s="80" t="s">
        <v>151</v>
      </c>
      <c r="C68" s="98"/>
      <c r="D68" s="78">
        <v>0</v>
      </c>
      <c r="E68" s="77"/>
      <c r="F68" s="77"/>
      <c r="G68" s="77"/>
      <c r="H68" s="99"/>
    </row>
    <row r="69" spans="1:8" x14ac:dyDescent="0.3">
      <c r="A69" s="98"/>
      <c r="B69" s="80" t="s">
        <v>150</v>
      </c>
      <c r="C69" s="98"/>
      <c r="D69" s="78">
        <v>0</v>
      </c>
      <c r="E69" s="77"/>
      <c r="F69" s="77"/>
      <c r="G69" s="77"/>
      <c r="H69" s="99"/>
    </row>
    <row r="70" spans="1:8" x14ac:dyDescent="0.3">
      <c r="A70" s="98"/>
      <c r="B70" s="80" t="s">
        <v>149</v>
      </c>
      <c r="C70" s="98"/>
      <c r="D70" s="78">
        <v>103.17199508947</v>
      </c>
      <c r="E70" s="77"/>
      <c r="F70" s="77"/>
      <c r="G70" s="77"/>
      <c r="H70" s="99"/>
    </row>
    <row r="71" spans="1:8" ht="24.6" x14ac:dyDescent="0.3">
      <c r="A71" s="103" t="s">
        <v>29</v>
      </c>
      <c r="B71" s="97"/>
      <c r="C71" s="79"/>
      <c r="D71" s="81">
        <v>51.049880092068001</v>
      </c>
      <c r="E71" s="77"/>
      <c r="F71" s="77"/>
      <c r="G71" s="77"/>
      <c r="H71" s="76"/>
    </row>
    <row r="72" spans="1:8" x14ac:dyDescent="0.3">
      <c r="A72" s="98" t="s">
        <v>156</v>
      </c>
      <c r="B72" s="80" t="s">
        <v>152</v>
      </c>
      <c r="C72" s="79"/>
      <c r="D72" s="81">
        <v>16.728969309659998</v>
      </c>
      <c r="E72" s="77"/>
      <c r="F72" s="77"/>
      <c r="G72" s="77"/>
      <c r="H72" s="76"/>
    </row>
    <row r="73" spans="1:8" x14ac:dyDescent="0.3">
      <c r="A73" s="98"/>
      <c r="B73" s="80" t="s">
        <v>151</v>
      </c>
      <c r="C73" s="79"/>
      <c r="D73" s="81">
        <v>33.387304251213003</v>
      </c>
      <c r="E73" s="77"/>
      <c r="F73" s="77"/>
      <c r="G73" s="77"/>
      <c r="H73" s="76"/>
    </row>
    <row r="74" spans="1:8" x14ac:dyDescent="0.3">
      <c r="A74" s="98"/>
      <c r="B74" s="80" t="s">
        <v>150</v>
      </c>
      <c r="C74" s="79"/>
      <c r="D74" s="81">
        <v>0</v>
      </c>
      <c r="E74" s="77"/>
      <c r="F74" s="77"/>
      <c r="G74" s="77"/>
      <c r="H74" s="76"/>
    </row>
    <row r="75" spans="1:8" x14ac:dyDescent="0.3">
      <c r="A75" s="98"/>
      <c r="B75" s="80" t="s">
        <v>149</v>
      </c>
      <c r="C75" s="79"/>
      <c r="D75" s="81">
        <v>0</v>
      </c>
      <c r="E75" s="77"/>
      <c r="F75" s="77"/>
      <c r="G75" s="77"/>
      <c r="H75" s="76"/>
    </row>
    <row r="76" spans="1:8" x14ac:dyDescent="0.3">
      <c r="A76" s="100" t="s">
        <v>109</v>
      </c>
      <c r="B76" s="101"/>
      <c r="C76" s="98" t="s">
        <v>154</v>
      </c>
      <c r="D76" s="78">
        <v>50.116273560872997</v>
      </c>
      <c r="E76" s="77">
        <v>2.8500000000000002E-5</v>
      </c>
      <c r="F76" s="77" t="s">
        <v>153</v>
      </c>
      <c r="G76" s="78">
        <v>1758465.7389779999</v>
      </c>
      <c r="H76" s="76"/>
    </row>
    <row r="77" spans="1:8" x14ac:dyDescent="0.3">
      <c r="A77" s="102">
        <v>1</v>
      </c>
      <c r="B77" s="80" t="s">
        <v>152</v>
      </c>
      <c r="C77" s="98"/>
      <c r="D77" s="78">
        <v>16.728969309659998</v>
      </c>
      <c r="E77" s="77"/>
      <c r="F77" s="77"/>
      <c r="G77" s="77"/>
      <c r="H77" s="99" t="s">
        <v>29</v>
      </c>
    </row>
    <row r="78" spans="1:8" x14ac:dyDescent="0.3">
      <c r="A78" s="98"/>
      <c r="B78" s="80" t="s">
        <v>151</v>
      </c>
      <c r="C78" s="98"/>
      <c r="D78" s="78">
        <v>33.387304251213003</v>
      </c>
      <c r="E78" s="77"/>
      <c r="F78" s="77"/>
      <c r="G78" s="77"/>
      <c r="H78" s="99"/>
    </row>
    <row r="79" spans="1:8" x14ac:dyDescent="0.3">
      <c r="A79" s="98"/>
      <c r="B79" s="80" t="s">
        <v>150</v>
      </c>
      <c r="C79" s="98"/>
      <c r="D79" s="78">
        <v>0</v>
      </c>
      <c r="E79" s="77"/>
      <c r="F79" s="77"/>
      <c r="G79" s="77"/>
      <c r="H79" s="99"/>
    </row>
    <row r="80" spans="1:8" x14ac:dyDescent="0.3">
      <c r="A80" s="98"/>
      <c r="B80" s="80" t="s">
        <v>149</v>
      </c>
      <c r="C80" s="98"/>
      <c r="D80" s="78">
        <v>0</v>
      </c>
      <c r="E80" s="77"/>
      <c r="F80" s="77"/>
      <c r="G80" s="77"/>
      <c r="H80" s="99"/>
    </row>
    <row r="81" spans="1:8" x14ac:dyDescent="0.3">
      <c r="A81" s="98" t="s">
        <v>155</v>
      </c>
      <c r="B81" s="80" t="s">
        <v>152</v>
      </c>
      <c r="C81" s="79"/>
      <c r="D81" s="81">
        <v>16.728969309659998</v>
      </c>
      <c r="E81" s="77"/>
      <c r="F81" s="77"/>
      <c r="G81" s="77"/>
      <c r="H81" s="76"/>
    </row>
    <row r="82" spans="1:8" x14ac:dyDescent="0.3">
      <c r="A82" s="98"/>
      <c r="B82" s="80" t="s">
        <v>151</v>
      </c>
      <c r="C82" s="79"/>
      <c r="D82" s="81">
        <v>33.387304251213003</v>
      </c>
      <c r="E82" s="77"/>
      <c r="F82" s="77"/>
      <c r="G82" s="77"/>
      <c r="H82" s="76"/>
    </row>
    <row r="83" spans="1:8" x14ac:dyDescent="0.3">
      <c r="A83" s="98"/>
      <c r="B83" s="80" t="s">
        <v>150</v>
      </c>
      <c r="C83" s="79"/>
      <c r="D83" s="81">
        <v>0</v>
      </c>
      <c r="E83" s="77"/>
      <c r="F83" s="77"/>
      <c r="G83" s="77"/>
      <c r="H83" s="76"/>
    </row>
    <row r="84" spans="1:8" x14ac:dyDescent="0.3">
      <c r="A84" s="98"/>
      <c r="B84" s="80" t="s">
        <v>149</v>
      </c>
      <c r="C84" s="79"/>
      <c r="D84" s="81">
        <v>0.93360653119533998</v>
      </c>
      <c r="E84" s="77"/>
      <c r="F84" s="77"/>
      <c r="G84" s="77"/>
      <c r="H84" s="76"/>
    </row>
    <row r="85" spans="1:8" x14ac:dyDescent="0.3">
      <c r="A85" s="100" t="s">
        <v>112</v>
      </c>
      <c r="B85" s="101"/>
      <c r="C85" s="98" t="s">
        <v>154</v>
      </c>
      <c r="D85" s="78">
        <v>0.93360653119533998</v>
      </c>
      <c r="E85" s="77">
        <v>2.8500000000000002E-5</v>
      </c>
      <c r="F85" s="77" t="s">
        <v>153</v>
      </c>
      <c r="G85" s="78">
        <v>32758.123901591</v>
      </c>
      <c r="H85" s="76"/>
    </row>
    <row r="86" spans="1:8" x14ac:dyDescent="0.3">
      <c r="A86" s="102">
        <v>1</v>
      </c>
      <c r="B86" s="80" t="s">
        <v>152</v>
      </c>
      <c r="C86" s="98"/>
      <c r="D86" s="78">
        <v>0</v>
      </c>
      <c r="E86" s="77"/>
      <c r="F86" s="77"/>
      <c r="G86" s="77"/>
      <c r="H86" s="99" t="s">
        <v>29</v>
      </c>
    </row>
    <row r="87" spans="1:8" x14ac:dyDescent="0.3">
      <c r="A87" s="98"/>
      <c r="B87" s="80" t="s">
        <v>151</v>
      </c>
      <c r="C87" s="98"/>
      <c r="D87" s="78">
        <v>0</v>
      </c>
      <c r="E87" s="77"/>
      <c r="F87" s="77"/>
      <c r="G87" s="77"/>
      <c r="H87" s="99"/>
    </row>
    <row r="88" spans="1:8" x14ac:dyDescent="0.3">
      <c r="A88" s="98"/>
      <c r="B88" s="80" t="s">
        <v>150</v>
      </c>
      <c r="C88" s="98"/>
      <c r="D88" s="78">
        <v>0</v>
      </c>
      <c r="E88" s="77"/>
      <c r="F88" s="77"/>
      <c r="G88" s="77"/>
      <c r="H88" s="99"/>
    </row>
    <row r="89" spans="1:8" x14ac:dyDescent="0.3">
      <c r="A89" s="98"/>
      <c r="B89" s="80" t="s">
        <v>149</v>
      </c>
      <c r="C89" s="98"/>
      <c r="D89" s="78">
        <v>0.93360653119533998</v>
      </c>
      <c r="E89" s="77"/>
      <c r="F89" s="77"/>
      <c r="G89" s="77"/>
      <c r="H89" s="99"/>
    </row>
    <row r="90" spans="1:8" x14ac:dyDescent="0.3">
      <c r="A90" s="75"/>
      <c r="C90" s="75"/>
      <c r="D90" s="73"/>
      <c r="E90" s="73"/>
      <c r="F90" s="73"/>
      <c r="G90" s="73"/>
      <c r="H90" s="74"/>
    </row>
    <row r="92" spans="1:8" x14ac:dyDescent="0.3">
      <c r="A92" s="104" t="s">
        <v>148</v>
      </c>
      <c r="B92" s="104"/>
      <c r="C92" s="104"/>
      <c r="D92" s="104"/>
      <c r="E92" s="104"/>
      <c r="F92" s="104"/>
      <c r="G92" s="104"/>
      <c r="H92" s="104"/>
    </row>
    <row r="93" spans="1:8" x14ac:dyDescent="0.3">
      <c r="A93" s="104" t="s">
        <v>147</v>
      </c>
      <c r="B93" s="104"/>
      <c r="C93" s="104"/>
      <c r="D93" s="104"/>
      <c r="E93" s="104"/>
      <c r="F93" s="104"/>
      <c r="G93" s="104"/>
      <c r="H93" s="104"/>
    </row>
  </sheetData>
  <mergeCells count="53">
    <mergeCell ref="A92:H92"/>
    <mergeCell ref="A93:H93"/>
    <mergeCell ref="A81:A84"/>
    <mergeCell ref="A85:B85"/>
    <mergeCell ref="H86:H89"/>
    <mergeCell ref="C85:C89"/>
    <mergeCell ref="A86:A89"/>
    <mergeCell ref="A71:B71"/>
    <mergeCell ref="A72:A75"/>
    <mergeCell ref="A76:B76"/>
    <mergeCell ref="H77:H80"/>
    <mergeCell ref="C76:C80"/>
    <mergeCell ref="A77:A80"/>
    <mergeCell ref="A61:B61"/>
    <mergeCell ref="A62:A65"/>
    <mergeCell ref="A66:B66"/>
    <mergeCell ref="H67:H70"/>
    <mergeCell ref="C66:C70"/>
    <mergeCell ref="A67:A70"/>
    <mergeCell ref="A51:B51"/>
    <mergeCell ref="A52:A55"/>
    <mergeCell ref="A56:B56"/>
    <mergeCell ref="H57:H60"/>
    <mergeCell ref="C56:C60"/>
    <mergeCell ref="A57:A60"/>
    <mergeCell ref="A42:A45"/>
    <mergeCell ref="A46:B46"/>
    <mergeCell ref="H47:H50"/>
    <mergeCell ref="C46:C50"/>
    <mergeCell ref="A47:A50"/>
    <mergeCell ref="A38:A41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0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5" t="s">
        <v>114</v>
      </c>
      <c r="B1" s="105"/>
      <c r="C1" s="105"/>
      <c r="D1" s="105"/>
      <c r="E1" s="105"/>
      <c r="F1" s="105"/>
      <c r="G1" s="105"/>
      <c r="H1" s="105"/>
    </row>
    <row r="3" spans="1:8" ht="44.25" customHeight="1" x14ac:dyDescent="0.3">
      <c r="A3" s="6" t="s">
        <v>115</v>
      </c>
      <c r="B3" s="6" t="s">
        <v>116</v>
      </c>
      <c r="C3" s="6" t="s">
        <v>117</v>
      </c>
      <c r="D3" s="6" t="s">
        <v>118</v>
      </c>
      <c r="E3" s="6" t="s">
        <v>119</v>
      </c>
      <c r="F3" s="6" t="s">
        <v>120</v>
      </c>
      <c r="G3" s="6" t="s">
        <v>121</v>
      </c>
      <c r="H3" s="6" t="s">
        <v>122</v>
      </c>
    </row>
    <row r="4" spans="1:8" ht="39" customHeight="1" x14ac:dyDescent="0.3">
      <c r="A4" s="25" t="s">
        <v>123</v>
      </c>
      <c r="B4" s="26" t="s">
        <v>124</v>
      </c>
      <c r="C4" s="27">
        <v>0.61058823529411999</v>
      </c>
      <c r="D4" s="27">
        <v>1662.7573397988001</v>
      </c>
      <c r="E4" s="26">
        <v>0.4</v>
      </c>
      <c r="F4" s="26"/>
      <c r="G4" s="27">
        <v>1015.2600698301</v>
      </c>
      <c r="H4" s="28"/>
    </row>
    <row r="5" spans="1:8" ht="39" customHeight="1" x14ac:dyDescent="0.3">
      <c r="A5" s="25" t="s">
        <v>125</v>
      </c>
      <c r="B5" s="26" t="s">
        <v>124</v>
      </c>
      <c r="C5" s="27">
        <v>3.5294117647059003E-2</v>
      </c>
      <c r="D5" s="27">
        <v>1363.9187907776</v>
      </c>
      <c r="E5" s="26">
        <v>0.4</v>
      </c>
      <c r="F5" s="26"/>
      <c r="G5" s="27">
        <v>48.138310262738997</v>
      </c>
      <c r="H5" s="28"/>
    </row>
    <row r="6" spans="1:8" ht="39" customHeight="1" x14ac:dyDescent="0.3">
      <c r="A6" s="25" t="s">
        <v>126</v>
      </c>
      <c r="B6" s="26" t="s">
        <v>124</v>
      </c>
      <c r="C6" s="27">
        <v>0.53294117647059003</v>
      </c>
      <c r="D6" s="27">
        <v>1049.6719013825</v>
      </c>
      <c r="E6" s="26">
        <v>0.4</v>
      </c>
      <c r="F6" s="26"/>
      <c r="G6" s="27">
        <v>559.41337803091005</v>
      </c>
      <c r="H6" s="28"/>
    </row>
    <row r="7" spans="1:8" ht="39" customHeight="1" x14ac:dyDescent="0.3">
      <c r="A7" s="25" t="s">
        <v>127</v>
      </c>
      <c r="B7" s="26" t="s">
        <v>124</v>
      </c>
      <c r="C7" s="27">
        <v>0.12</v>
      </c>
      <c r="D7" s="27">
        <v>6808.6826035618997</v>
      </c>
      <c r="E7" s="26">
        <v>0.4</v>
      </c>
      <c r="F7" s="26"/>
      <c r="G7" s="27">
        <v>817.04191242743002</v>
      </c>
      <c r="H7" s="28"/>
    </row>
    <row r="8" spans="1:8" ht="39" customHeight="1" x14ac:dyDescent="0.3">
      <c r="A8" s="25" t="s">
        <v>128</v>
      </c>
      <c r="B8" s="26" t="s">
        <v>124</v>
      </c>
      <c r="C8" s="27">
        <v>0.25846875000000002</v>
      </c>
      <c r="D8" s="27">
        <v>5103.9171675885</v>
      </c>
      <c r="E8" s="26">
        <v>6</v>
      </c>
      <c r="F8" s="26"/>
      <c r="G8" s="27">
        <v>1319.2030904101</v>
      </c>
      <c r="H8" s="28"/>
    </row>
    <row r="9" spans="1:8" ht="39" customHeight="1" x14ac:dyDescent="0.3">
      <c r="A9" s="25" t="s">
        <v>129</v>
      </c>
      <c r="B9" s="26" t="s">
        <v>124</v>
      </c>
      <c r="C9" s="27">
        <v>7.5374999999999998E-2</v>
      </c>
      <c r="D9" s="27">
        <v>818.22700652441995</v>
      </c>
      <c r="E9" s="26">
        <v>6</v>
      </c>
      <c r="F9" s="26"/>
      <c r="G9" s="27">
        <v>61.673860616778001</v>
      </c>
      <c r="H9" s="28"/>
    </row>
    <row r="10" spans="1:8" ht="39" customHeight="1" x14ac:dyDescent="0.3">
      <c r="A10" s="25" t="s">
        <v>130</v>
      </c>
      <c r="B10" s="26" t="s">
        <v>124</v>
      </c>
      <c r="C10" s="27">
        <v>9.5407725321887994E-3</v>
      </c>
      <c r="D10" s="27">
        <v>2121.4564905951001</v>
      </c>
      <c r="E10" s="26">
        <v>10</v>
      </c>
      <c r="F10" s="26"/>
      <c r="G10" s="27">
        <v>20.240333813703</v>
      </c>
      <c r="H10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topLeftCell="A70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9" t="s">
        <v>146</v>
      </c>
      <c r="B13" s="89"/>
      <c r="C13" s="89"/>
      <c r="D13" s="89"/>
      <c r="E13" s="89"/>
      <c r="F13" s="89"/>
      <c r="G13" s="89"/>
      <c r="H13" s="89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2" t="s">
        <v>4</v>
      </c>
      <c r="B18" s="92" t="s">
        <v>13</v>
      </c>
      <c r="C18" s="92" t="s">
        <v>14</v>
      </c>
      <c r="D18" s="93" t="s">
        <v>15</v>
      </c>
      <c r="E18" s="94"/>
      <c r="F18" s="94"/>
      <c r="G18" s="94"/>
      <c r="H18" s="95"/>
    </row>
    <row r="19" spans="1:8" ht="94.5" customHeight="1" x14ac:dyDescent="0.3">
      <c r="A19" s="92"/>
      <c r="B19" s="92"/>
      <c r="C19" s="92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4724.8941176470998</v>
      </c>
      <c r="E25" s="20">
        <v>310.02352941176002</v>
      </c>
      <c r="F25" s="20">
        <v>0</v>
      </c>
      <c r="G25" s="20">
        <v>0</v>
      </c>
      <c r="H25" s="20">
        <v>5034.9176470588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1675.7971987158001</v>
      </c>
      <c r="E26" s="20">
        <v>114.12410196723</v>
      </c>
      <c r="F26" s="20">
        <v>0</v>
      </c>
      <c r="G26" s="20">
        <v>0</v>
      </c>
      <c r="H26" s="20">
        <v>1789.9213006831001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16.728969309659998</v>
      </c>
      <c r="E27" s="20">
        <v>34.909210788366998</v>
      </c>
      <c r="F27" s="20">
        <v>0</v>
      </c>
      <c r="G27" s="20">
        <v>0</v>
      </c>
      <c r="H27" s="20">
        <v>51.638180098025998</v>
      </c>
    </row>
    <row r="28" spans="1:8" x14ac:dyDescent="0.3">
      <c r="A28" s="6"/>
      <c r="B28" s="9"/>
      <c r="C28" s="9" t="s">
        <v>30</v>
      </c>
      <c r="D28" s="20">
        <v>6417.4202856724996</v>
      </c>
      <c r="E28" s="20">
        <v>459.05684216736</v>
      </c>
      <c r="F28" s="20">
        <v>0</v>
      </c>
      <c r="G28" s="20">
        <v>0</v>
      </c>
      <c r="H28" s="20">
        <v>6876.4771278399003</v>
      </c>
    </row>
    <row r="29" spans="1:8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1.5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x14ac:dyDescent="0.3">
      <c r="A44" s="6"/>
      <c r="B44" s="9"/>
      <c r="C44" s="9" t="s">
        <v>41</v>
      </c>
      <c r="D44" s="20">
        <v>6417.4202856724996</v>
      </c>
      <c r="E44" s="20">
        <v>459.05684216736</v>
      </c>
      <c r="F44" s="20">
        <v>0</v>
      </c>
      <c r="G44" s="20">
        <v>0</v>
      </c>
      <c r="H44" s="20">
        <v>6876.4771278399003</v>
      </c>
    </row>
    <row r="45" spans="1:8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94.497882352941005</v>
      </c>
      <c r="E46" s="20">
        <v>6.2004705882352997</v>
      </c>
      <c r="F46" s="20">
        <v>0</v>
      </c>
      <c r="G46" s="20">
        <v>0</v>
      </c>
      <c r="H46" s="20">
        <v>100.69835294118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33.515943974316997</v>
      </c>
      <c r="E47" s="20">
        <v>2.2824820393445</v>
      </c>
      <c r="F47" s="20">
        <v>0</v>
      </c>
      <c r="G47" s="20">
        <v>0</v>
      </c>
      <c r="H47" s="20">
        <v>35.798426013661</v>
      </c>
    </row>
    <row r="48" spans="1:8" ht="31.2" x14ac:dyDescent="0.3">
      <c r="A48" s="6">
        <v>6</v>
      </c>
      <c r="B48" s="6" t="s">
        <v>43</v>
      </c>
      <c r="C48" s="32" t="s">
        <v>46</v>
      </c>
      <c r="D48" s="20">
        <v>0.4182242327415</v>
      </c>
      <c r="E48" s="20">
        <v>0.87273026970918</v>
      </c>
      <c r="F48" s="20">
        <v>0</v>
      </c>
      <c r="G48" s="20">
        <v>0</v>
      </c>
      <c r="H48" s="20">
        <v>1.2909545024507001</v>
      </c>
    </row>
    <row r="49" spans="1:8" x14ac:dyDescent="0.3">
      <c r="A49" s="6"/>
      <c r="B49" s="9"/>
      <c r="C49" s="9" t="s">
        <v>47</v>
      </c>
      <c r="D49" s="20">
        <v>128.43205055999999</v>
      </c>
      <c r="E49" s="20">
        <v>9.3556828972890003</v>
      </c>
      <c r="F49" s="20">
        <v>0</v>
      </c>
      <c r="G49" s="20">
        <v>0</v>
      </c>
      <c r="H49" s="20">
        <v>137.78773345728999</v>
      </c>
    </row>
    <row r="50" spans="1:8" x14ac:dyDescent="0.3">
      <c r="A50" s="6"/>
      <c r="B50" s="9"/>
      <c r="C50" s="9" t="s">
        <v>48</v>
      </c>
      <c r="D50" s="20">
        <v>6545.8523362325004</v>
      </c>
      <c r="E50" s="20">
        <v>468.41252506465003</v>
      </c>
      <c r="F50" s="20">
        <v>0</v>
      </c>
      <c r="G50" s="20">
        <v>0</v>
      </c>
      <c r="H50" s="20">
        <v>7014.2648612971998</v>
      </c>
    </row>
    <row r="51" spans="1:8" x14ac:dyDescent="0.3">
      <c r="A51" s="6"/>
      <c r="B51" s="9"/>
      <c r="C51" s="9" t="s">
        <v>49</v>
      </c>
      <c r="D51" s="20"/>
      <c r="E51" s="20"/>
      <c r="F51" s="20"/>
      <c r="G51" s="20"/>
      <c r="H51" s="20"/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7.0058823529412004</v>
      </c>
      <c r="H52" s="20">
        <v>7.0058823529412004</v>
      </c>
    </row>
    <row r="53" spans="1:8" ht="31.2" x14ac:dyDescent="0.3">
      <c r="A53" s="6">
        <v>8</v>
      </c>
      <c r="B53" s="6" t="s">
        <v>52</v>
      </c>
      <c r="C53" s="7" t="s">
        <v>53</v>
      </c>
      <c r="D53" s="20">
        <v>125.7861312</v>
      </c>
      <c r="E53" s="20">
        <v>8.2534463999999996</v>
      </c>
      <c r="F53" s="20">
        <v>0</v>
      </c>
      <c r="G53" s="20">
        <v>4.6058823529412001</v>
      </c>
      <c r="H53" s="20">
        <v>138.64545995294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149.31877444879001</v>
      </c>
      <c r="H54" s="20">
        <v>149.31877444879001</v>
      </c>
    </row>
    <row r="55" spans="1:8" x14ac:dyDescent="0.3">
      <c r="A55" s="6">
        <v>10</v>
      </c>
      <c r="B55" s="6" t="s">
        <v>55</v>
      </c>
      <c r="C55" s="7" t="s">
        <v>56</v>
      </c>
      <c r="D55" s="20">
        <v>0</v>
      </c>
      <c r="E55" s="20">
        <v>0</v>
      </c>
      <c r="F55" s="20">
        <v>0</v>
      </c>
      <c r="G55" s="20">
        <v>5.4425801236232996</v>
      </c>
      <c r="H55" s="20">
        <v>5.4425801236232996</v>
      </c>
    </row>
    <row r="56" spans="1:8" ht="31.2" x14ac:dyDescent="0.3">
      <c r="A56" s="6">
        <v>11</v>
      </c>
      <c r="B56" s="6" t="s">
        <v>52</v>
      </c>
      <c r="C56" s="7" t="s">
        <v>57</v>
      </c>
      <c r="D56" s="20">
        <v>44.613073024214003</v>
      </c>
      <c r="E56" s="20">
        <v>3.0382118425716</v>
      </c>
      <c r="F56" s="20">
        <v>0</v>
      </c>
      <c r="G56" s="20">
        <v>0</v>
      </c>
      <c r="H56" s="20">
        <v>47.651284866786</v>
      </c>
    </row>
    <row r="57" spans="1:8" x14ac:dyDescent="0.3">
      <c r="A57" s="6">
        <v>12</v>
      </c>
      <c r="B57" s="6" t="s">
        <v>58</v>
      </c>
      <c r="C57" s="7" t="s">
        <v>59</v>
      </c>
      <c r="D57" s="20">
        <v>0</v>
      </c>
      <c r="E57" s="20">
        <v>0</v>
      </c>
      <c r="F57" s="20">
        <v>0</v>
      </c>
      <c r="G57" s="20">
        <v>26.703395658329999</v>
      </c>
      <c r="H57" s="20">
        <v>26.703395658329999</v>
      </c>
    </row>
    <row r="58" spans="1:8" ht="31.2" x14ac:dyDescent="0.3">
      <c r="A58" s="6">
        <v>13</v>
      </c>
      <c r="B58" s="6" t="s">
        <v>60</v>
      </c>
      <c r="C58" s="7" t="s">
        <v>29</v>
      </c>
      <c r="D58" s="20">
        <v>0</v>
      </c>
      <c r="E58" s="20">
        <v>0</v>
      </c>
      <c r="F58" s="20">
        <v>0</v>
      </c>
      <c r="G58" s="20">
        <v>0.97581066205759004</v>
      </c>
      <c r="H58" s="20">
        <v>0.97581066205759004</v>
      </c>
    </row>
    <row r="59" spans="1:8" ht="31.2" x14ac:dyDescent="0.3">
      <c r="A59" s="6">
        <v>14</v>
      </c>
      <c r="B59" s="6" t="s">
        <v>52</v>
      </c>
      <c r="C59" s="7" t="s">
        <v>61</v>
      </c>
      <c r="D59" s="20">
        <v>0.44754175145668001</v>
      </c>
      <c r="E59" s="20">
        <v>0.93390866161579</v>
      </c>
      <c r="F59" s="20">
        <v>0</v>
      </c>
      <c r="G59" s="20">
        <v>0</v>
      </c>
      <c r="H59" s="20">
        <v>1.3814504130725</v>
      </c>
    </row>
    <row r="60" spans="1:8" x14ac:dyDescent="0.3">
      <c r="A60" s="6">
        <v>15</v>
      </c>
      <c r="B60" s="6"/>
      <c r="C60" s="7" t="s">
        <v>62</v>
      </c>
      <c r="D60" s="20">
        <v>0</v>
      </c>
      <c r="E60" s="20">
        <v>0</v>
      </c>
      <c r="F60" s="20">
        <v>0</v>
      </c>
      <c r="G60" s="20">
        <v>4.0925217805824001</v>
      </c>
      <c r="H60" s="20">
        <v>4.0925217805824001</v>
      </c>
    </row>
    <row r="61" spans="1:8" x14ac:dyDescent="0.3">
      <c r="A61" s="6"/>
      <c r="B61" s="9"/>
      <c r="C61" s="9" t="s">
        <v>63</v>
      </c>
      <c r="D61" s="20">
        <v>170.84674597566999</v>
      </c>
      <c r="E61" s="20">
        <v>12.225566904187</v>
      </c>
      <c r="F61" s="20">
        <v>0</v>
      </c>
      <c r="G61" s="20">
        <v>198.14484737927</v>
      </c>
      <c r="H61" s="20">
        <v>381.21716025912002</v>
      </c>
    </row>
    <row r="62" spans="1:8" x14ac:dyDescent="0.3">
      <c r="A62" s="6"/>
      <c r="B62" s="9"/>
      <c r="C62" s="9" t="s">
        <v>64</v>
      </c>
      <c r="D62" s="20">
        <v>6716.6990822081998</v>
      </c>
      <c r="E62" s="20">
        <v>480.63809196883</v>
      </c>
      <c r="F62" s="20">
        <v>0</v>
      </c>
      <c r="G62" s="20">
        <v>198.14484737927</v>
      </c>
      <c r="H62" s="20">
        <v>7395.4820215563004</v>
      </c>
    </row>
    <row r="63" spans="1:8" ht="31.5" customHeight="1" x14ac:dyDescent="0.3">
      <c r="A63" s="6"/>
      <c r="B63" s="9"/>
      <c r="C63" s="9" t="s">
        <v>65</v>
      </c>
      <c r="D63" s="20"/>
      <c r="E63" s="20"/>
      <c r="F63" s="20"/>
      <c r="G63" s="20"/>
      <c r="H63" s="20"/>
    </row>
    <row r="64" spans="1:8" x14ac:dyDescent="0.3">
      <c r="A64" s="6"/>
      <c r="B64" s="6"/>
      <c r="C64" s="7"/>
      <c r="D64" s="20"/>
      <c r="E64" s="20"/>
      <c r="F64" s="20"/>
      <c r="G64" s="20"/>
      <c r="H64" s="20">
        <f>SUM(D64:G64)</f>
        <v>0</v>
      </c>
    </row>
    <row r="65" spans="1:8" x14ac:dyDescent="0.3">
      <c r="A65" s="6"/>
      <c r="B65" s="9"/>
      <c r="C65" s="9" t="s">
        <v>66</v>
      </c>
      <c r="D65" s="20">
        <f>SUM(D64:D64)</f>
        <v>0</v>
      </c>
      <c r="E65" s="20">
        <f>SUM(E64:E64)</f>
        <v>0</v>
      </c>
      <c r="F65" s="20">
        <f>SUM(F64:F64)</f>
        <v>0</v>
      </c>
      <c r="G65" s="20">
        <f>SUM(G64:G64)</f>
        <v>0</v>
      </c>
      <c r="H65" s="20">
        <f>SUM(D65:G65)</f>
        <v>0</v>
      </c>
    </row>
    <row r="66" spans="1:8" x14ac:dyDescent="0.3">
      <c r="A66" s="6"/>
      <c r="B66" s="9"/>
      <c r="C66" s="9" t="s">
        <v>67</v>
      </c>
      <c r="D66" s="20">
        <v>6716.6990822081998</v>
      </c>
      <c r="E66" s="20">
        <v>480.63809196883</v>
      </c>
      <c r="F66" s="20">
        <v>0</v>
      </c>
      <c r="G66" s="20">
        <v>198.14484737927</v>
      </c>
      <c r="H66" s="20">
        <v>7395.4820215563004</v>
      </c>
    </row>
    <row r="67" spans="1:8" ht="157.5" customHeight="1" x14ac:dyDescent="0.3">
      <c r="A67" s="6"/>
      <c r="B67" s="9"/>
      <c r="C67" s="9" t="s">
        <v>68</v>
      </c>
      <c r="D67" s="20"/>
      <c r="E67" s="20"/>
      <c r="F67" s="20"/>
      <c r="G67" s="20"/>
      <c r="H67" s="20"/>
    </row>
    <row r="68" spans="1:8" x14ac:dyDescent="0.3">
      <c r="A68" s="6">
        <v>16</v>
      </c>
      <c r="B68" s="6" t="s">
        <v>69</v>
      </c>
      <c r="C68" s="7" t="s">
        <v>70</v>
      </c>
      <c r="D68" s="20">
        <v>0</v>
      </c>
      <c r="E68" s="20">
        <v>0</v>
      </c>
      <c r="F68" s="20">
        <v>0</v>
      </c>
      <c r="G68" s="20">
        <v>473.17911891288998</v>
      </c>
      <c r="H68" s="20">
        <v>473.17911891288998</v>
      </c>
    </row>
    <row r="69" spans="1:8" x14ac:dyDescent="0.3">
      <c r="A69" s="6">
        <v>17</v>
      </c>
      <c r="B69" s="6" t="s">
        <v>83</v>
      </c>
      <c r="C69" s="7" t="s">
        <v>70</v>
      </c>
      <c r="D69" s="20">
        <v>0</v>
      </c>
      <c r="E69" s="20">
        <v>0</v>
      </c>
      <c r="F69" s="20">
        <v>0</v>
      </c>
      <c r="G69" s="20">
        <v>103.17199508947</v>
      </c>
      <c r="H69" s="20">
        <v>103.17199508947</v>
      </c>
    </row>
    <row r="70" spans="1:8" x14ac:dyDescent="0.3">
      <c r="A70" s="6">
        <v>18</v>
      </c>
      <c r="B70" s="6" t="s">
        <v>84</v>
      </c>
      <c r="C70" s="7" t="s">
        <v>85</v>
      </c>
      <c r="D70" s="20">
        <v>0</v>
      </c>
      <c r="E70" s="20">
        <v>0</v>
      </c>
      <c r="F70" s="20">
        <v>0</v>
      </c>
      <c r="G70" s="20">
        <v>2.6874823185249999</v>
      </c>
      <c r="H70" s="20">
        <v>2.6874823185249999</v>
      </c>
    </row>
    <row r="71" spans="1:8" x14ac:dyDescent="0.3">
      <c r="A71" s="6"/>
      <c r="B71" s="9"/>
      <c r="C71" s="9" t="s">
        <v>82</v>
      </c>
      <c r="D71" s="20">
        <v>0</v>
      </c>
      <c r="E71" s="20">
        <v>0</v>
      </c>
      <c r="F71" s="20">
        <v>0</v>
      </c>
      <c r="G71" s="20">
        <v>579.03859632088995</v>
      </c>
      <c r="H71" s="20">
        <v>579.03859632088995</v>
      </c>
    </row>
    <row r="72" spans="1:8" x14ac:dyDescent="0.3">
      <c r="A72" s="6"/>
      <c r="B72" s="9"/>
      <c r="C72" s="9" t="s">
        <v>81</v>
      </c>
      <c r="D72" s="20">
        <v>6716.6990822081998</v>
      </c>
      <c r="E72" s="20">
        <v>480.63809196883</v>
      </c>
      <c r="F72" s="20">
        <v>0</v>
      </c>
      <c r="G72" s="20">
        <v>777.18344370015996</v>
      </c>
      <c r="H72" s="20">
        <v>7974.5206178771996</v>
      </c>
    </row>
    <row r="73" spans="1:8" x14ac:dyDescent="0.3">
      <c r="A73" s="6"/>
      <c r="B73" s="9"/>
      <c r="C73" s="9" t="s">
        <v>80</v>
      </c>
      <c r="D73" s="20"/>
      <c r="E73" s="20"/>
      <c r="F73" s="20"/>
      <c r="G73" s="20"/>
      <c r="H73" s="20"/>
    </row>
    <row r="74" spans="1:8" ht="47.25" customHeight="1" x14ac:dyDescent="0.3">
      <c r="A74" s="6">
        <v>19</v>
      </c>
      <c r="B74" s="6" t="s">
        <v>79</v>
      </c>
      <c r="C74" s="7" t="s">
        <v>78</v>
      </c>
      <c r="D74" s="20">
        <f>D72 * 3%</f>
        <v>201.500972466246</v>
      </c>
      <c r="E74" s="20">
        <f>E72 * 3%</f>
        <v>14.419142759064899</v>
      </c>
      <c r="F74" s="20">
        <f>F72 * 3%</f>
        <v>0</v>
      </c>
      <c r="G74" s="20">
        <f>G72 * 3%</f>
        <v>23.315503311004797</v>
      </c>
      <c r="H74" s="20">
        <f>SUM(D74:G74)</f>
        <v>239.23561853631568</v>
      </c>
    </row>
    <row r="75" spans="1:8" x14ac:dyDescent="0.3">
      <c r="A75" s="6"/>
      <c r="B75" s="9"/>
      <c r="C75" s="9" t="s">
        <v>77</v>
      </c>
      <c r="D75" s="20">
        <f>D74</f>
        <v>201.500972466246</v>
      </c>
      <c r="E75" s="20">
        <f>E74</f>
        <v>14.419142759064899</v>
      </c>
      <c r="F75" s="20">
        <f>F74</f>
        <v>0</v>
      </c>
      <c r="G75" s="20">
        <f>G74</f>
        <v>23.315503311004797</v>
      </c>
      <c r="H75" s="20">
        <f>SUM(D75:G75)</f>
        <v>239.23561853631568</v>
      </c>
    </row>
    <row r="76" spans="1:8" x14ac:dyDescent="0.3">
      <c r="A76" s="6"/>
      <c r="B76" s="9"/>
      <c r="C76" s="9" t="s">
        <v>76</v>
      </c>
      <c r="D76" s="20">
        <f>D75 + D72</f>
        <v>6918.2000546744457</v>
      </c>
      <c r="E76" s="20">
        <f>E75 + E72</f>
        <v>495.05723472789492</v>
      </c>
      <c r="F76" s="20">
        <f>F75 + F72</f>
        <v>0</v>
      </c>
      <c r="G76" s="20">
        <f>G75 + G72</f>
        <v>800.49894701116477</v>
      </c>
      <c r="H76" s="20">
        <f>SUM(D76:G76)</f>
        <v>8213.7562364135047</v>
      </c>
    </row>
    <row r="77" spans="1:8" x14ac:dyDescent="0.3">
      <c r="A77" s="6"/>
      <c r="B77" s="9"/>
      <c r="C77" s="9" t="s">
        <v>75</v>
      </c>
      <c r="D77" s="20"/>
      <c r="E77" s="20"/>
      <c r="F77" s="20"/>
      <c r="G77" s="20"/>
      <c r="H77" s="20"/>
    </row>
    <row r="78" spans="1:8" x14ac:dyDescent="0.3">
      <c r="A78" s="6">
        <v>20</v>
      </c>
      <c r="B78" s="6" t="s">
        <v>74</v>
      </c>
      <c r="C78" s="7" t="s">
        <v>73</v>
      </c>
      <c r="D78" s="20">
        <f>D76 * 20%</f>
        <v>1383.6400109348892</v>
      </c>
      <c r="E78" s="20">
        <f>E76 * 20%</f>
        <v>99.011446945578996</v>
      </c>
      <c r="F78" s="20">
        <f>F76 * 20%</f>
        <v>0</v>
      </c>
      <c r="G78" s="20">
        <f>G76 * 20%</f>
        <v>160.09978940223297</v>
      </c>
      <c r="H78" s="20">
        <f>SUM(D78:G78)</f>
        <v>1642.7512472827011</v>
      </c>
    </row>
    <row r="79" spans="1:8" x14ac:dyDescent="0.3">
      <c r="A79" s="6"/>
      <c r="B79" s="9"/>
      <c r="C79" s="9" t="s">
        <v>72</v>
      </c>
      <c r="D79" s="20">
        <f>D78</f>
        <v>1383.6400109348892</v>
      </c>
      <c r="E79" s="20">
        <f>E78</f>
        <v>99.011446945578996</v>
      </c>
      <c r="F79" s="20">
        <f>F78</f>
        <v>0</v>
      </c>
      <c r="G79" s="20">
        <f>G78</f>
        <v>160.09978940223297</v>
      </c>
      <c r="H79" s="20">
        <f>SUM(D79:G79)</f>
        <v>1642.7512472827011</v>
      </c>
    </row>
    <row r="80" spans="1:8" x14ac:dyDescent="0.3">
      <c r="A80" s="6"/>
      <c r="B80" s="9"/>
      <c r="C80" s="9" t="s">
        <v>71</v>
      </c>
      <c r="D80" s="20">
        <f>D79 + D76</f>
        <v>8301.8400656093345</v>
      </c>
      <c r="E80" s="20">
        <f>E79 + E76</f>
        <v>594.06868167347398</v>
      </c>
      <c r="F80" s="20">
        <f>F79 + F76</f>
        <v>0</v>
      </c>
      <c r="G80" s="20">
        <f>G79 + G76</f>
        <v>960.59873641339777</v>
      </c>
      <c r="H80" s="20">
        <f>SUM(D80:G80)</f>
        <v>9856.5074836962067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9" t="s">
        <v>146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91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4724.8941176470998</v>
      </c>
      <c r="E13" s="19">
        <v>310.02352941176002</v>
      </c>
      <c r="F13" s="19">
        <v>0</v>
      </c>
      <c r="G13" s="19">
        <v>0</v>
      </c>
      <c r="H13" s="19">
        <v>5034.9176470588</v>
      </c>
      <c r="J13" s="5"/>
    </row>
    <row r="14" spans="1:14" x14ac:dyDescent="0.3">
      <c r="A14" s="6"/>
      <c r="B14" s="9"/>
      <c r="C14" s="9" t="s">
        <v>94</v>
      </c>
      <c r="D14" s="19">
        <v>4724.8941176470998</v>
      </c>
      <c r="E14" s="19">
        <v>310.02352941176002</v>
      </c>
      <c r="F14" s="19">
        <v>0</v>
      </c>
      <c r="G14" s="19">
        <v>0</v>
      </c>
      <c r="H14" s="19">
        <v>5034.9176470588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9" t="s">
        <v>146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56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91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0</v>
      </c>
      <c r="E13" s="19">
        <v>0</v>
      </c>
      <c r="F13" s="19">
        <v>0</v>
      </c>
      <c r="G13" s="19">
        <v>7.0058823529412004</v>
      </c>
      <c r="H13" s="19">
        <v>7.0058823529412004</v>
      </c>
      <c r="J13" s="5"/>
    </row>
    <row r="14" spans="1:14" x14ac:dyDescent="0.3">
      <c r="A14" s="6"/>
      <c r="B14" s="9"/>
      <c r="C14" s="9" t="s">
        <v>94</v>
      </c>
      <c r="D14" s="19">
        <v>0</v>
      </c>
      <c r="E14" s="19">
        <v>0</v>
      </c>
      <c r="F14" s="19">
        <v>0</v>
      </c>
      <c r="G14" s="19">
        <v>7.0058823529412004</v>
      </c>
      <c r="H14" s="19">
        <v>7.0058823529412004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9" t="s">
        <v>146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91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99</v>
      </c>
      <c r="D13" s="19">
        <v>0</v>
      </c>
      <c r="E13" s="19">
        <v>0</v>
      </c>
      <c r="F13" s="19">
        <v>0</v>
      </c>
      <c r="G13" s="19">
        <v>473.17911891288998</v>
      </c>
      <c r="H13" s="19">
        <v>473.17911891288998</v>
      </c>
      <c r="J13" s="5"/>
    </row>
    <row r="14" spans="1:14" x14ac:dyDescent="0.3">
      <c r="A14" s="6"/>
      <c r="B14" s="9"/>
      <c r="C14" s="9" t="s">
        <v>94</v>
      </c>
      <c r="D14" s="19">
        <v>0</v>
      </c>
      <c r="E14" s="19">
        <v>0</v>
      </c>
      <c r="F14" s="19">
        <v>0</v>
      </c>
      <c r="G14" s="19">
        <v>473.17911891288998</v>
      </c>
      <c r="H14" s="19">
        <v>473.17911891288998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9" t="s">
        <v>146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91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103</v>
      </c>
      <c r="D13" s="19">
        <v>1675.7971987158001</v>
      </c>
      <c r="E13" s="19">
        <v>114.12410196723</v>
      </c>
      <c r="F13" s="19">
        <v>0</v>
      </c>
      <c r="G13" s="19">
        <v>0</v>
      </c>
      <c r="H13" s="19">
        <v>1789.9213006831001</v>
      </c>
      <c r="J13" s="5"/>
    </row>
    <row r="14" spans="1:14" x14ac:dyDescent="0.3">
      <c r="A14" s="6"/>
      <c r="B14" s="9"/>
      <c r="C14" s="9" t="s">
        <v>94</v>
      </c>
      <c r="D14" s="19">
        <v>1675.7971987158001</v>
      </c>
      <c r="E14" s="19">
        <v>114.12410196723</v>
      </c>
      <c r="F14" s="19">
        <v>0</v>
      </c>
      <c r="G14" s="19">
        <v>0</v>
      </c>
      <c r="H14" s="19">
        <v>1789.9213006831001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9" t="s">
        <v>146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56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91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105</v>
      </c>
      <c r="D13" s="19">
        <v>0</v>
      </c>
      <c r="E13" s="19">
        <v>0</v>
      </c>
      <c r="F13" s="19">
        <v>0</v>
      </c>
      <c r="G13" s="19">
        <v>5.4425801236232996</v>
      </c>
      <c r="H13" s="19">
        <v>5.4425801236232996</v>
      </c>
      <c r="J13" s="5"/>
    </row>
    <row r="14" spans="1:14" x14ac:dyDescent="0.3">
      <c r="A14" s="6"/>
      <c r="B14" s="9"/>
      <c r="C14" s="9" t="s">
        <v>94</v>
      </c>
      <c r="D14" s="19">
        <v>0</v>
      </c>
      <c r="E14" s="19">
        <v>0</v>
      </c>
      <c r="F14" s="19">
        <v>0</v>
      </c>
      <c r="G14" s="19">
        <v>5.4425801236232996</v>
      </c>
      <c r="H14" s="19">
        <v>5.4425801236232996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9" t="s">
        <v>146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70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91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70</v>
      </c>
      <c r="D13" s="19">
        <v>0</v>
      </c>
      <c r="E13" s="19">
        <v>0</v>
      </c>
      <c r="F13" s="19">
        <v>0</v>
      </c>
      <c r="G13" s="19">
        <v>103.17199508947</v>
      </c>
      <c r="H13" s="19">
        <v>103.17199508947</v>
      </c>
      <c r="J13" s="5"/>
    </row>
    <row r="14" spans="1:14" x14ac:dyDescent="0.3">
      <c r="A14" s="6"/>
      <c r="B14" s="9"/>
      <c r="C14" s="9" t="s">
        <v>94</v>
      </c>
      <c r="D14" s="19">
        <v>0</v>
      </c>
      <c r="E14" s="19">
        <v>0</v>
      </c>
      <c r="F14" s="19">
        <v>0</v>
      </c>
      <c r="G14" s="19">
        <v>103.17199508947</v>
      </c>
      <c r="H14" s="19">
        <v>103.17199508947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D19" sqref="D19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9" t="s">
        <v>146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91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108</v>
      </c>
      <c r="C13" s="25" t="s">
        <v>109</v>
      </c>
      <c r="D13" s="19">
        <v>16.728969309659998</v>
      </c>
      <c r="E13" s="19">
        <v>33.387304251213003</v>
      </c>
      <c r="F13" s="19">
        <v>0</v>
      </c>
      <c r="G13" s="19">
        <v>0</v>
      </c>
      <c r="H13" s="19">
        <v>50.116273560872997</v>
      </c>
      <c r="J13" s="5"/>
    </row>
    <row r="14" spans="1:14" x14ac:dyDescent="0.3">
      <c r="A14" s="6"/>
      <c r="B14" s="9"/>
      <c r="C14" s="9" t="s">
        <v>94</v>
      </c>
      <c r="D14" s="19">
        <v>16.728969309659998</v>
      </c>
      <c r="E14" s="19">
        <v>33.387304251213003</v>
      </c>
      <c r="F14" s="19">
        <v>0</v>
      </c>
      <c r="G14" s="19">
        <v>0</v>
      </c>
      <c r="H14" s="19">
        <v>50.116273560872997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ОСР 537 02-01</vt:lpstr>
      <vt:lpstr>ОСР 537-09-01</vt:lpstr>
      <vt:lpstr>ОСР 537 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2025-11-14T09:01:20Z</dcterms:modified>
  <cp:category/>
</cp:coreProperties>
</file>